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35" windowHeight="9510" activeTab="0"/>
  </bookViews>
  <sheets>
    <sheet name="Sheet3" sheetId="1" r:id="rId1"/>
    <sheet name="จากทะเบียน (2)" sheetId="2" r:id="rId2"/>
    <sheet name="Sheet1" sheetId="3" r:id="rId3"/>
  </sheets>
  <definedNames>
    <definedName name="_xlnm._FilterDatabase" localSheetId="1" hidden="1">'จากทะเบียน (2)'!$A$3:$M$105</definedName>
    <definedName name="_xlnm.Print_Area" localSheetId="0">'Sheet3'!$A$1:$K$76</definedName>
    <definedName name="_xlnm.Print_Area" localSheetId="1">'จากทะเบียน (2)'!$P$1:$BI$33,'จากทะเบียน (2)'!$D$105</definedName>
  </definedNames>
  <calcPr fullCalcOnLoad="1"/>
</workbook>
</file>

<file path=xl/sharedStrings.xml><?xml version="1.0" encoding="utf-8"?>
<sst xmlns="http://schemas.openxmlformats.org/spreadsheetml/2006/main" count="358" uniqueCount="185">
  <si>
    <t>ที่</t>
  </si>
  <si>
    <t>ชาย</t>
  </si>
  <si>
    <t>หญิง</t>
  </si>
  <si>
    <t>รวม</t>
  </si>
  <si>
    <t xml:space="preserve">ที่ </t>
  </si>
  <si>
    <t>รวมทั้งสิ้น</t>
  </si>
  <si>
    <t>รวมปวส.</t>
  </si>
  <si>
    <t>ระดับชั้น/สาขา/กลุ่มเรียน</t>
  </si>
  <si>
    <t>รวม  ปวช.3 (จบไม่พร้อมรุ่น)</t>
  </si>
  <si>
    <t>ผู้ตรวจสอบข้อมูล.......................................................</t>
  </si>
  <si>
    <t>รวมปวช.  ทั้งสิ้น</t>
  </si>
  <si>
    <t>รวม  ปวส.2  (จบไม่พร้อมรุ่น)</t>
  </si>
  <si>
    <t>ผู้ให้ข้อมูล..................................................................</t>
  </si>
  <si>
    <t>รหัสกลุ่ม</t>
  </si>
  <si>
    <t>ชื่อกลุ่มเรียน</t>
  </si>
  <si>
    <t>ปีการศึกษา</t>
  </si>
  <si>
    <t>ระดับ</t>
  </si>
  <si>
    <t>ชั้น</t>
  </si>
  <si>
    <t>สาขา</t>
  </si>
  <si>
    <t>2301</t>
  </si>
  <si>
    <t>3308</t>
  </si>
  <si>
    <t>2201</t>
  </si>
  <si>
    <t>2402</t>
  </si>
  <si>
    <t>2701</t>
  </si>
  <si>
    <t>3204</t>
  </si>
  <si>
    <t>3202</t>
  </si>
  <si>
    <t>3702</t>
  </si>
  <si>
    <t>2202</t>
  </si>
  <si>
    <t>2204</t>
  </si>
  <si>
    <t>2702</t>
  </si>
  <si>
    <t>3201</t>
  </si>
  <si>
    <t>3211</t>
  </si>
  <si>
    <t>3701</t>
  </si>
  <si>
    <t>ปวช.1</t>
  </si>
  <si>
    <t>ปวช.2</t>
  </si>
  <si>
    <t>ปวช.3</t>
  </si>
  <si>
    <t>ปวส.1</t>
  </si>
  <si>
    <t>ปวส.2</t>
  </si>
  <si>
    <t>รวม ปวส.</t>
  </si>
  <si>
    <t>ปวช.จบไม่พร้อมรุ่น</t>
  </si>
  <si>
    <t>ปวส.จบไม่พร้อมรุ่น</t>
  </si>
  <si>
    <t xml:space="preserve">รวม ปวช. </t>
  </si>
  <si>
    <t>รวม จบไม่พร้อมรุ่น</t>
  </si>
  <si>
    <t>ระดับชั้น</t>
  </si>
  <si>
    <t>การบัญชี</t>
  </si>
  <si>
    <t>คอมพิวเตอร์ธุรกิจ</t>
  </si>
  <si>
    <t>อาหารและโภชนาการ</t>
  </si>
  <si>
    <t>การโรงแรม</t>
  </si>
  <si>
    <t>การท่องเที่ยว</t>
  </si>
  <si>
    <t>การขาย/การตลาด</t>
  </si>
  <si>
    <t>ศิลปกรรม/กราฟิค</t>
  </si>
  <si>
    <t>สาขาวิชา</t>
  </si>
  <si>
    <t>ทุกสาขาวิชา</t>
  </si>
  <si>
    <t>ผู้กรอกข้อมูล.......................................................</t>
  </si>
  <si>
    <t xml:space="preserve">        รองผู้อำนวยการฝ่ายแผนงานและความร่วมมือ</t>
  </si>
  <si>
    <t xml:space="preserve">        </t>
  </si>
  <si>
    <t>โลจิสติกส์</t>
  </si>
  <si>
    <t>เทคโนโลยีสารสนเทศ</t>
  </si>
  <si>
    <t>ป.ตรี2</t>
  </si>
  <si>
    <t>รวม ทลบ.</t>
  </si>
  <si>
    <t>ป.ตรี1</t>
  </si>
  <si>
    <t>รวม ปวช. + ปวส.</t>
  </si>
  <si>
    <t>รวม ทลบ. (จบไม่พร้อมรุ่น)</t>
  </si>
  <si>
    <t>การบัญชี บช.3/1</t>
  </si>
  <si>
    <t>การบัญชี บช.3/2</t>
  </si>
  <si>
    <t>ป.ตรีจบไม่พร้อมรุ่น</t>
  </si>
  <si>
    <t>รวม ป.ตรี</t>
  </si>
  <si>
    <t>รวม ปวช. + ปวส. + ป.ตรี</t>
  </si>
  <si>
    <t>รวม ทลบ. ทั้งสิ้น</t>
  </si>
  <si>
    <t>**  จบไม่พร้อมรุ่น</t>
  </si>
  <si>
    <t>รวม ทวิศึกษา</t>
  </si>
  <si>
    <t>รวม ปวช. ปวส.</t>
  </si>
  <si>
    <t>รวม ปวช. ปวส. ป.ตรี</t>
  </si>
  <si>
    <t>ผู้อำนวยการวิทยาลัยอาชีวศึกษาหนองคาย</t>
  </si>
  <si>
    <t xml:space="preserve"> </t>
  </si>
  <si>
    <t xml:space="preserve">              ผู้รับรองข้อมูล..........................................................</t>
  </si>
  <si>
    <t xml:space="preserve">                     หัวหน้างานทะเบียน</t>
  </si>
  <si>
    <t>(นายมนตรี  สุทธิเมธากุล)</t>
  </si>
  <si>
    <t xml:space="preserve"> (นายมงคล  แก้วรอด)</t>
  </si>
  <si>
    <t>*  ยังไม่ได้ปรับขึ้นชั้นปีทุก ปีการศึกษา</t>
  </si>
  <si>
    <t>รวม  ปวส.1 รหัส 61</t>
  </si>
  <si>
    <t>รวม  ปวส.2  รหัส 60</t>
  </si>
  <si>
    <t xml:space="preserve">                  (นางสาวเพทาย  เพียรทอง)</t>
  </si>
  <si>
    <t>รวม  ปวช.3  ทั้งสิ้น</t>
  </si>
  <si>
    <t>รวม ปวช. ปวส.          ป.ตรี ทวิศึกษา</t>
  </si>
  <si>
    <t>การบัญชี บช.3/3</t>
  </si>
  <si>
    <t>ภาษาต่างประเทศ</t>
  </si>
  <si>
    <t>รวม ทลบ. 1 รหัส 62</t>
  </si>
  <si>
    <t>รวม ทลบ. 2 รหัส 61</t>
  </si>
  <si>
    <t>ผู้รายงานข้อมูล</t>
  </si>
  <si>
    <t>ผู้ให้ข้อมูล</t>
  </si>
  <si>
    <t>หัวหน้างานทะเบียน</t>
  </si>
  <si>
    <t>..............................................................................................</t>
  </si>
  <si>
    <t>รองผู้อำนวยการฝ่ายแผนงานและความร่วมมือ</t>
  </si>
  <si>
    <t>...........................................................................................</t>
  </si>
  <si>
    <t>(นายมงคล แก้วรอด)</t>
  </si>
  <si>
    <t>กรร 3/3</t>
  </si>
  <si>
    <t>กรร 3/2</t>
  </si>
  <si>
    <t>การโรงแรม กรร 3/1</t>
  </si>
  <si>
    <t>การบัญชี บช1/1</t>
  </si>
  <si>
    <t>การบัญชี บช.1/2</t>
  </si>
  <si>
    <t>การบัญชี บช.1/3</t>
  </si>
  <si>
    <t>การบัญชี บช.1/4</t>
  </si>
  <si>
    <t>กต1/1</t>
  </si>
  <si>
    <t>คต1/1</t>
  </si>
  <si>
    <t>คต1/2</t>
  </si>
  <si>
    <t>ภตท1/1</t>
  </si>
  <si>
    <t>คฟ1/1</t>
  </si>
  <si>
    <t>คอ1/1</t>
  </si>
  <si>
    <t>กรร1/1</t>
  </si>
  <si>
    <t>กรร1/2</t>
  </si>
  <si>
    <t>ปวช.</t>
  </si>
  <si>
    <t>ทท1/1</t>
  </si>
  <si>
    <t>ทนท.1/1</t>
  </si>
  <si>
    <t>บช2/1</t>
  </si>
  <si>
    <t>บช2/2</t>
  </si>
  <si>
    <t>บช2/3</t>
  </si>
  <si>
    <t>กต2/1</t>
  </si>
  <si>
    <t>คต2/1</t>
  </si>
  <si>
    <t>คต2/2</t>
  </si>
  <si>
    <t>คอ.2/1</t>
  </si>
  <si>
    <t>กรร2/1</t>
  </si>
  <si>
    <t>กรร2/2</t>
  </si>
  <si>
    <t>ทท2/1</t>
  </si>
  <si>
    <t>บช3/3</t>
  </si>
  <si>
    <t>บช3/2</t>
  </si>
  <si>
    <t>บช3/1</t>
  </si>
  <si>
    <t>กต3/1</t>
  </si>
  <si>
    <t>คต3/1</t>
  </si>
  <si>
    <t>คอ3/1</t>
  </si>
  <si>
    <t>ทนศ3/1</t>
  </si>
  <si>
    <t>ทท3/1</t>
  </si>
  <si>
    <t>กร3/1</t>
  </si>
  <si>
    <t>กร3/2</t>
  </si>
  <si>
    <t>กรร1/3 (ทวิศึกษา)</t>
  </si>
  <si>
    <t>ลจ2/1</t>
  </si>
  <si>
    <t>บช1/1</t>
  </si>
  <si>
    <t>บช1/2</t>
  </si>
  <si>
    <t>บช1/3</t>
  </si>
  <si>
    <t>ลจ1/1</t>
  </si>
  <si>
    <t>ลจ1/2</t>
  </si>
  <si>
    <t>ทนท1/1</t>
  </si>
  <si>
    <t>คฟ2/1</t>
  </si>
  <si>
    <t>คอ2/1</t>
  </si>
  <si>
    <t>กร2/1</t>
  </si>
  <si>
    <t>ทนท2/1</t>
  </si>
  <si>
    <t>ปตรี บช1/1</t>
  </si>
  <si>
    <t>ปตรี บช1/2</t>
  </si>
  <si>
    <t>ปตรี บช 2/1</t>
  </si>
  <si>
    <t>ป.ตรี บช2/2</t>
  </si>
  <si>
    <t>ปตรี คต2/1</t>
  </si>
  <si>
    <t>ปตรี คต2</t>
  </si>
  <si>
    <t>ปตรี กต2</t>
  </si>
  <si>
    <t>รวม  ปวช.1 รหัส 62</t>
  </si>
  <si>
    <t>รวม  ปวช.2  รหัส 61</t>
  </si>
  <si>
    <t>รวม  ปวช.3  รหัส 62</t>
  </si>
  <si>
    <t>(นายมนตรี สุทธิเมธากุล)</t>
  </si>
  <si>
    <t>(นางสาวเพทาย เพียรทอง)</t>
  </si>
  <si>
    <t>ปวช.1ทวิศึกษา</t>
  </si>
  <si>
    <t>ปวช.2ทวิศึกษา</t>
  </si>
  <si>
    <t>ปวช.3ทวิศึกษา</t>
  </si>
  <si>
    <t>(นายเจิมวุฒิ แจ่มดวง)</t>
  </si>
  <si>
    <t>หัวหน้างานศูนย์ข้อมูลสารสนเทศ</t>
  </si>
  <si>
    <t xml:space="preserve"> หัวหน้างานศูนย์ข้อมูลสารสนเทศ</t>
  </si>
  <si>
    <t xml:space="preserve">               (นายเจิมวุฒิ แจ่มดวง)</t>
  </si>
  <si>
    <t xml:space="preserve">คต3/2 </t>
  </si>
  <si>
    <t>บช1/4A</t>
  </si>
  <si>
    <t>บช1/4B</t>
  </si>
  <si>
    <t>คต1/1A</t>
  </si>
  <si>
    <t>คต1/1B</t>
  </si>
  <si>
    <t>คอ1/1A</t>
  </si>
  <si>
    <t>คอ1/1B</t>
  </si>
  <si>
    <t>กร1/1A</t>
  </si>
  <si>
    <t>กร1/1B</t>
  </si>
  <si>
    <t>ทท1/1A</t>
  </si>
  <si>
    <t>ทท1/1B</t>
  </si>
  <si>
    <t>บช2/4A</t>
  </si>
  <si>
    <t>บช2/4B</t>
  </si>
  <si>
    <t>กต2/1A</t>
  </si>
  <si>
    <t>กต2/1B</t>
  </si>
  <si>
    <t>คต2/1A</t>
  </si>
  <si>
    <t>คต2/1B</t>
  </si>
  <si>
    <t xml:space="preserve">ตารางแสดงจำนวนนักเรียน  นักศึกษา  ประจำเดือน ธันวาคม 2562  แยกตามระดับชั้น/สาขา </t>
  </si>
  <si>
    <t>ข้อมูล ณ วันที่ 17 ธันวาคม 2562</t>
  </si>
  <si>
    <t xml:space="preserve">ตารางแสดงจำนวนนักเรียน  นักศึกษา  ประจำเดือน ธันวาคม 2562  แยกตามระดับชั้น/สาขา/กลุ่มเรียน  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</si>
</sst>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 &quot;#,##0;\-&quot; &quot;#,##0"/>
    <numFmt numFmtId="200" formatCode="&quot; &quot;#,##0;[Red]\-&quot; &quot;#,##0"/>
    <numFmt numFmtId="201" formatCode="&quot; &quot;#,##0.00;\-&quot; &quot;#,##0.00"/>
    <numFmt numFmtId="202" formatCode="&quot; &quot;#,##0.00;[Red]\-&quot; &quot;#,##0.00"/>
    <numFmt numFmtId="203" formatCode="_-&quot; &quot;* #,##0_-;\-&quot; &quot;* #,##0_-;_-&quot; &quot;* &quot;-&quot;_-;_-@_-"/>
    <numFmt numFmtId="204" formatCode="_-&quot; &quot;* #,##0.00_-;\-&quot; &quot;* #,##0.00_-;_-&quot; &quot;* &quot;-&quot;??_-;_-@_-"/>
    <numFmt numFmtId="205" formatCode="\t&quot; &quot;#,##0_);\(\t&quot; &quot;#,##0\)"/>
    <numFmt numFmtId="206" formatCode="\t&quot; &quot;#,##0_);[Red]\(\t&quot; &quot;#,##0\)"/>
    <numFmt numFmtId="207" formatCode="\t&quot; &quot;#,##0.00_);\(\t&quot; &quot;#,##0.00\)"/>
    <numFmt numFmtId="208" formatCode="\t&quot; &quot;#,##0.00_);[Red]\(\t&quot; 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_-* #,##0_-;\-* #,##0_-;_-* &quot;-&quot;??_-;_-@_-"/>
    <numFmt numFmtId="214" formatCode="_-* #,##0.0_-;\-* #,##0.0_-;_-* &quot;-&quot;??_-;_-@_-"/>
    <numFmt numFmtId="215" formatCode="_-* #,##0.000_-;\-* #,##0.000_-;_-* &quot;-&quot;??_-;_-@_-"/>
    <numFmt numFmtId="216" formatCode="_-* #,##0.0000_-;\-* #,##0.0000_-;_-* &quot;-&quot;??_-;_-@_-"/>
    <numFmt numFmtId="217" formatCode="_-* #,##0.00000_-;\-* #,##0.00000_-;_-* &quot;-&quot;??_-;_-@_-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b/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b/>
      <sz val="16"/>
      <color rgb="FFC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F98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46" applyFont="1" applyFill="1" applyBorder="1" applyAlignment="1">
      <alignment/>
      <protection/>
    </xf>
    <xf numFmtId="0" fontId="3" fillId="0" borderId="0" xfId="46" applyFont="1" applyFill="1" applyBorder="1" applyAlignment="1">
      <alignment horizontal="right" vertical="center"/>
      <protection/>
    </xf>
    <xf numFmtId="213" fontId="3" fillId="0" borderId="0" xfId="38" applyNumberFormat="1" applyFont="1" applyFill="1" applyBorder="1" applyAlignment="1">
      <alignment horizontal="right" vertical="center"/>
    </xf>
    <xf numFmtId="0" fontId="4" fillId="0" borderId="0" xfId="46" applyFont="1" applyFill="1" applyAlignment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213" fontId="6" fillId="33" borderId="10" xfId="38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213" fontId="6" fillId="34" borderId="10" xfId="38" applyNumberFormat="1" applyFont="1" applyFill="1" applyBorder="1" applyAlignment="1">
      <alignment horizontal="center"/>
    </xf>
    <xf numFmtId="213" fontId="6" fillId="33" borderId="10" xfId="38" applyNumberFormat="1" applyFont="1" applyFill="1" applyBorder="1" applyAlignment="1">
      <alignment/>
    </xf>
    <xf numFmtId="213" fontId="5" fillId="0" borderId="10" xfId="38" applyNumberFormat="1" applyFont="1" applyBorder="1" applyAlignment="1">
      <alignment/>
    </xf>
    <xf numFmtId="213" fontId="5" fillId="33" borderId="10" xfId="38" applyNumberFormat="1" applyFont="1" applyFill="1" applyBorder="1" applyAlignment="1">
      <alignment/>
    </xf>
    <xf numFmtId="213" fontId="5" fillId="34" borderId="10" xfId="38" applyNumberFormat="1" applyFont="1" applyFill="1" applyBorder="1" applyAlignment="1">
      <alignment horizontal="left"/>
    </xf>
    <xf numFmtId="213" fontId="5" fillId="0" borderId="0" xfId="38" applyNumberFormat="1" applyFont="1" applyAlignment="1">
      <alignment/>
    </xf>
    <xf numFmtId="213" fontId="5" fillId="0" borderId="0" xfId="38" applyNumberFormat="1" applyFont="1" applyAlignment="1">
      <alignment/>
    </xf>
    <xf numFmtId="213" fontId="5" fillId="0" borderId="0" xfId="38" applyNumberFormat="1" applyFont="1" applyFill="1" applyAlignment="1">
      <alignment/>
    </xf>
    <xf numFmtId="213" fontId="5" fillId="0" borderId="0" xfId="38" applyNumberFormat="1" applyFont="1" applyFill="1" applyBorder="1" applyAlignment="1">
      <alignment/>
    </xf>
    <xf numFmtId="213" fontId="5" fillId="0" borderId="0" xfId="38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Fill="1" applyAlignment="1">
      <alignment horizontal="center"/>
    </xf>
    <xf numFmtId="0" fontId="53" fillId="32" borderId="10" xfId="0" applyFont="1" applyFill="1" applyBorder="1" applyAlignment="1">
      <alignment horizontal="center"/>
    </xf>
    <xf numFmtId="0" fontId="52" fillId="32" borderId="10" xfId="0" applyFont="1" applyFill="1" applyBorder="1" applyAlignment="1">
      <alignment horizontal="center"/>
    </xf>
    <xf numFmtId="0" fontId="52" fillId="32" borderId="10" xfId="0" applyFont="1" applyFill="1" applyBorder="1" applyAlignment="1">
      <alignment/>
    </xf>
    <xf numFmtId="0" fontId="54" fillId="32" borderId="10" xfId="0" applyFont="1" applyFill="1" applyBorder="1" applyAlignment="1">
      <alignment horizontal="center"/>
    </xf>
    <xf numFmtId="0" fontId="55" fillId="32" borderId="10" xfId="0" applyFont="1" applyFill="1" applyBorder="1" applyAlignment="1">
      <alignment horizontal="center"/>
    </xf>
    <xf numFmtId="213" fontId="5" fillId="0" borderId="0" xfId="38" applyNumberFormat="1" applyFont="1" applyBorder="1" applyAlignment="1">
      <alignment horizontal="left"/>
    </xf>
    <xf numFmtId="213" fontId="6" fillId="35" borderId="10" xfId="38" applyNumberFormat="1" applyFont="1" applyFill="1" applyBorder="1" applyAlignment="1">
      <alignment/>
    </xf>
    <xf numFmtId="213" fontId="5" fillId="35" borderId="10" xfId="38" applyNumberFormat="1" applyFont="1" applyFill="1" applyBorder="1" applyAlignment="1">
      <alignment/>
    </xf>
    <xf numFmtId="213" fontId="6" fillId="36" borderId="10" xfId="38" applyNumberFormat="1" applyFont="1" applyFill="1" applyBorder="1" applyAlignment="1">
      <alignment horizontal="left"/>
    </xf>
    <xf numFmtId="213" fontId="5" fillId="36" borderId="10" xfId="38" applyNumberFormat="1" applyFont="1" applyFill="1" applyBorder="1" applyAlignment="1">
      <alignment horizontal="left"/>
    </xf>
    <xf numFmtId="0" fontId="56" fillId="0" borderId="0" xfId="46" applyFont="1" applyFill="1" applyBorder="1" applyAlignment="1">
      <alignment vertical="center"/>
      <protection/>
    </xf>
    <xf numFmtId="0" fontId="7" fillId="0" borderId="11" xfId="46" applyFont="1" applyFill="1" applyBorder="1" applyAlignment="1">
      <alignment horizontal="center" vertical="center"/>
      <protection/>
    </xf>
    <xf numFmtId="1" fontId="56" fillId="37" borderId="12" xfId="46" applyNumberFormat="1" applyFont="1" applyFill="1" applyBorder="1" applyAlignment="1">
      <alignment horizontal="center" vertical="center"/>
      <protection/>
    </xf>
    <xf numFmtId="1" fontId="56" fillId="37" borderId="11" xfId="46" applyNumberFormat="1" applyFont="1" applyFill="1" applyBorder="1" applyAlignment="1">
      <alignment horizontal="center" vertical="center"/>
      <protection/>
    </xf>
    <xf numFmtId="1" fontId="56" fillId="37" borderId="13" xfId="46" applyNumberFormat="1" applyFont="1" applyFill="1" applyBorder="1" applyAlignment="1">
      <alignment horizontal="center" vertical="center"/>
      <protection/>
    </xf>
    <xf numFmtId="213" fontId="5" fillId="36" borderId="10" xfId="38" applyNumberFormat="1" applyFont="1" applyFill="1" applyBorder="1" applyAlignment="1">
      <alignment/>
    </xf>
    <xf numFmtId="213" fontId="5" fillId="38" borderId="10" xfId="38" applyNumberFormat="1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213" fontId="5" fillId="31" borderId="10" xfId="0" applyNumberFormat="1" applyFont="1" applyFill="1" applyBorder="1" applyAlignment="1">
      <alignment/>
    </xf>
    <xf numFmtId="213" fontId="5" fillId="39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vertical="center"/>
    </xf>
    <xf numFmtId="213" fontId="6" fillId="35" borderId="10" xfId="0" applyNumberFormat="1" applyFont="1" applyFill="1" applyBorder="1" applyAlignment="1">
      <alignment vertical="center"/>
    </xf>
    <xf numFmtId="0" fontId="5" fillId="39" borderId="0" xfId="0" applyFont="1" applyFill="1" applyAlignment="1">
      <alignment/>
    </xf>
    <xf numFmtId="0" fontId="0" fillId="0" borderId="0" xfId="0" applyFont="1" applyAlignment="1">
      <alignment/>
    </xf>
    <xf numFmtId="0" fontId="7" fillId="37" borderId="11" xfId="46" applyFont="1" applyFill="1" applyBorder="1" applyAlignment="1">
      <alignment horizontal="center" vertical="center"/>
      <protection/>
    </xf>
    <xf numFmtId="0" fontId="7" fillId="0" borderId="14" xfId="46" applyFont="1" applyFill="1" applyBorder="1" applyAlignment="1">
      <alignment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57" fillId="40" borderId="0" xfId="0" applyFont="1" applyFill="1" applyAlignment="1">
      <alignment horizontal="center"/>
    </xf>
    <xf numFmtId="0" fontId="58" fillId="37" borderId="10" xfId="0" applyFont="1" applyFill="1" applyBorder="1" applyAlignment="1">
      <alignment horizontal="center"/>
    </xf>
    <xf numFmtId="0" fontId="57" fillId="32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" fillId="32" borderId="10" xfId="0" applyFont="1" applyFill="1" applyBorder="1" applyAlignment="1">
      <alignment horizontal="left"/>
    </xf>
    <xf numFmtId="213" fontId="55" fillId="38" borderId="10" xfId="38" applyNumberFormat="1" applyFont="1" applyFill="1" applyBorder="1" applyAlignment="1">
      <alignment/>
    </xf>
    <xf numFmtId="213" fontId="5" fillId="0" borderId="10" xfId="38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>
      <alignment vertical="center"/>
      <protection/>
    </xf>
    <xf numFmtId="0" fontId="8" fillId="0" borderId="13" xfId="46" applyFont="1" applyFill="1" applyBorder="1" applyAlignment="1">
      <alignment horizontal="center" vertical="center"/>
      <protection/>
    </xf>
    <xf numFmtId="0" fontId="8" fillId="37" borderId="13" xfId="46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/>
    </xf>
    <xf numFmtId="0" fontId="8" fillId="0" borderId="12" xfId="46" applyFont="1" applyFill="1" applyBorder="1" applyAlignment="1">
      <alignment vertical="center"/>
      <protection/>
    </xf>
    <xf numFmtId="0" fontId="8" fillId="0" borderId="14" xfId="46" applyFont="1" applyFill="1" applyBorder="1" applyAlignment="1">
      <alignment horizontal="center" vertical="center"/>
      <protection/>
    </xf>
    <xf numFmtId="0" fontId="8" fillId="37" borderId="11" xfId="46" applyFont="1" applyFill="1" applyBorder="1" applyAlignment="1">
      <alignment horizontal="center" vertical="center"/>
      <protection/>
    </xf>
    <xf numFmtId="0" fontId="8" fillId="0" borderId="11" xfId="46" applyFont="1" applyFill="1" applyBorder="1" applyAlignment="1">
      <alignment vertical="center"/>
      <protection/>
    </xf>
    <xf numFmtId="0" fontId="8" fillId="0" borderId="15" xfId="46" applyFont="1" applyFill="1" applyBorder="1" applyAlignment="1">
      <alignment vertical="center"/>
      <protection/>
    </xf>
    <xf numFmtId="0" fontId="8" fillId="38" borderId="13" xfId="46" applyFont="1" applyFill="1" applyBorder="1" applyAlignment="1">
      <alignment horizontal="center" vertical="center"/>
      <protection/>
    </xf>
    <xf numFmtId="0" fontId="8" fillId="38" borderId="11" xfId="46" applyFont="1" applyFill="1" applyBorder="1" applyAlignment="1">
      <alignment vertical="center"/>
      <protection/>
    </xf>
    <xf numFmtId="0" fontId="8" fillId="0" borderId="12" xfId="46" applyFont="1" applyFill="1" applyBorder="1" applyAlignment="1">
      <alignment horizontal="center" vertical="center"/>
      <protection/>
    </xf>
    <xf numFmtId="0" fontId="8" fillId="0" borderId="16" xfId="46" applyFont="1" applyFill="1" applyBorder="1" applyAlignment="1">
      <alignment vertical="center"/>
      <protection/>
    </xf>
    <xf numFmtId="0" fontId="8" fillId="37" borderId="12" xfId="46" applyFont="1" applyFill="1" applyBorder="1" applyAlignment="1">
      <alignment horizontal="center" vertical="center"/>
      <protection/>
    </xf>
    <xf numFmtId="0" fontId="8" fillId="0" borderId="14" xfId="46" applyFont="1" applyFill="1" applyBorder="1" applyAlignment="1">
      <alignment vertical="center"/>
      <protection/>
    </xf>
    <xf numFmtId="0" fontId="8" fillId="38" borderId="12" xfId="0" applyFont="1" applyFill="1" applyBorder="1" applyAlignment="1">
      <alignment horizontal="center"/>
    </xf>
    <xf numFmtId="0" fontId="8" fillId="38" borderId="16" xfId="0" applyFont="1" applyFill="1" applyBorder="1" applyAlignment="1">
      <alignment horizontal="left"/>
    </xf>
    <xf numFmtId="0" fontId="8" fillId="38" borderId="11" xfId="46" applyFont="1" applyFill="1" applyBorder="1" applyAlignment="1">
      <alignment horizontal="center" vertical="center"/>
      <protection/>
    </xf>
    <xf numFmtId="1" fontId="8" fillId="37" borderId="13" xfId="46" applyNumberFormat="1" applyFont="1" applyFill="1" applyBorder="1" applyAlignment="1">
      <alignment horizontal="center" vertical="center"/>
      <protection/>
    </xf>
    <xf numFmtId="0" fontId="8" fillId="38" borderId="11" xfId="0" applyFont="1" applyFill="1" applyBorder="1" applyAlignment="1">
      <alignment horizontal="center"/>
    </xf>
    <xf numFmtId="0" fontId="8" fillId="41" borderId="11" xfId="46" applyFont="1" applyFill="1" applyBorder="1" applyAlignment="1">
      <alignment horizontal="center" vertical="center"/>
      <protection/>
    </xf>
    <xf numFmtId="0" fontId="8" fillId="0" borderId="15" xfId="46" applyFont="1" applyFill="1" applyBorder="1" applyAlignment="1">
      <alignment horizontal="center" vertical="center"/>
      <protection/>
    </xf>
    <xf numFmtId="0" fontId="8" fillId="0" borderId="17" xfId="46" applyFont="1" applyFill="1" applyBorder="1" applyAlignment="1">
      <alignment vertical="center"/>
      <protection/>
    </xf>
    <xf numFmtId="0" fontId="8" fillId="0" borderId="12" xfId="0" applyFont="1" applyFill="1" applyBorder="1" applyAlignment="1">
      <alignment horizontal="center"/>
    </xf>
    <xf numFmtId="0" fontId="8" fillId="38" borderId="12" xfId="46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38" borderId="18" xfId="46" applyFont="1" applyFill="1" applyBorder="1" applyAlignment="1">
      <alignment horizontal="center"/>
      <protection/>
    </xf>
    <xf numFmtId="0" fontId="8" fillId="38" borderId="12" xfId="46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213" fontId="8" fillId="0" borderId="0" xfId="38" applyNumberFormat="1" applyFont="1" applyBorder="1" applyAlignment="1">
      <alignment horizontal="left"/>
    </xf>
    <xf numFmtId="213" fontId="8" fillId="0" borderId="0" xfId="38" applyNumberFormat="1" applyFont="1" applyBorder="1" applyAlignment="1">
      <alignment/>
    </xf>
    <xf numFmtId="213" fontId="8" fillId="0" borderId="0" xfId="38" applyNumberFormat="1" applyFont="1" applyBorder="1" applyAlignment="1">
      <alignment horizontal="center"/>
    </xf>
    <xf numFmtId="0" fontId="8" fillId="37" borderId="14" xfId="46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/>
    </xf>
    <xf numFmtId="0" fontId="8" fillId="41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41" borderId="13" xfId="46" applyFont="1" applyFill="1" applyBorder="1" applyAlignment="1">
      <alignment horizontal="center" vertical="center"/>
      <protection/>
    </xf>
    <xf numFmtId="213" fontId="5" fillId="33" borderId="10" xfId="38" applyNumberFormat="1" applyFont="1" applyFill="1" applyBorder="1" applyAlignment="1">
      <alignment horizontal="center"/>
    </xf>
    <xf numFmtId="213" fontId="5" fillId="36" borderId="10" xfId="38" applyNumberFormat="1" applyFont="1" applyFill="1" applyBorder="1" applyAlignment="1">
      <alignment horizontal="center"/>
    </xf>
    <xf numFmtId="213" fontId="5" fillId="42" borderId="10" xfId="38" applyNumberFormat="1" applyFont="1" applyFill="1" applyBorder="1" applyAlignment="1">
      <alignment/>
    </xf>
    <xf numFmtId="0" fontId="5" fillId="31" borderId="10" xfId="0" applyFont="1" applyFill="1" applyBorder="1" applyAlignment="1">
      <alignment/>
    </xf>
    <xf numFmtId="0" fontId="5" fillId="35" borderId="10" xfId="0" applyFont="1" applyFill="1" applyBorder="1" applyAlignment="1">
      <alignment vertical="center" wrapText="1"/>
    </xf>
    <xf numFmtId="213" fontId="5" fillId="35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8" fillId="0" borderId="0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 quotePrefix="1">
      <alignment horizontal="center" vertical="center"/>
      <protection/>
    </xf>
    <xf numFmtId="0" fontId="8" fillId="0" borderId="10" xfId="46" applyFont="1" applyFill="1" applyBorder="1" applyAlignment="1">
      <alignment horizontal="center" vertical="center"/>
      <protection/>
    </xf>
    <xf numFmtId="0" fontId="8" fillId="37" borderId="19" xfId="46" applyFont="1" applyFill="1" applyBorder="1" applyAlignment="1">
      <alignment horizontal="center" vertical="center"/>
      <protection/>
    </xf>
    <xf numFmtId="0" fontId="8" fillId="0" borderId="20" xfId="46" applyFont="1" applyFill="1" applyBorder="1" applyAlignment="1">
      <alignment horizontal="center" vertical="center"/>
      <protection/>
    </xf>
    <xf numFmtId="0" fontId="8" fillId="37" borderId="10" xfId="46" applyFont="1" applyFill="1" applyBorder="1" applyAlignment="1">
      <alignment horizontal="center" vertical="center"/>
      <protection/>
    </xf>
    <xf numFmtId="0" fontId="8" fillId="43" borderId="10" xfId="46" applyFont="1" applyFill="1" applyBorder="1" applyAlignment="1">
      <alignment horizontal="center" vertical="center"/>
      <protection/>
    </xf>
    <xf numFmtId="0" fontId="8" fillId="43" borderId="19" xfId="46" applyFont="1" applyFill="1" applyBorder="1" applyAlignment="1">
      <alignment horizontal="center" vertical="center"/>
      <protection/>
    </xf>
    <xf numFmtId="1" fontId="8" fillId="43" borderId="19" xfId="46" applyNumberFormat="1" applyFont="1" applyFill="1" applyBorder="1" applyAlignment="1">
      <alignment horizontal="center" vertical="center"/>
      <protection/>
    </xf>
    <xf numFmtId="0" fontId="8" fillId="44" borderId="10" xfId="38" applyNumberFormat="1" applyFont="1" applyFill="1" applyBorder="1" applyAlignment="1">
      <alignment horizontal="center" vertical="center"/>
    </xf>
    <xf numFmtId="213" fontId="8" fillId="44" borderId="10" xfId="38" applyNumberFormat="1" applyFont="1" applyFill="1" applyBorder="1" applyAlignment="1">
      <alignment horizontal="center" vertical="center"/>
    </xf>
    <xf numFmtId="213" fontId="8" fillId="43" borderId="10" xfId="38" applyNumberFormat="1" applyFont="1" applyFill="1" applyBorder="1" applyAlignment="1">
      <alignment horizontal="center" vertical="center"/>
    </xf>
    <xf numFmtId="0" fontId="8" fillId="38" borderId="0" xfId="46" applyFont="1" applyFill="1" applyBorder="1" applyAlignment="1">
      <alignment horizontal="center" vertical="center"/>
      <protection/>
    </xf>
    <xf numFmtId="213" fontId="8" fillId="0" borderId="0" xfId="38" applyNumberFormat="1" applyFont="1" applyFill="1" applyBorder="1" applyAlignment="1">
      <alignment horizontal="right" vertical="center"/>
    </xf>
    <xf numFmtId="1" fontId="8" fillId="43" borderId="10" xfId="4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38" borderId="0" xfId="46" applyFont="1" applyFill="1" applyBorder="1" applyAlignment="1">
      <alignment horizontal="left" vertical="center"/>
      <protection/>
    </xf>
    <xf numFmtId="0" fontId="8" fillId="43" borderId="12" xfId="46" applyFont="1" applyFill="1" applyBorder="1" applyAlignment="1">
      <alignment horizontal="center" vertical="center"/>
      <protection/>
    </xf>
    <xf numFmtId="213" fontId="8" fillId="0" borderId="0" xfId="0" applyNumberFormat="1" applyFont="1" applyFill="1" applyBorder="1" applyAlignment="1">
      <alignment/>
    </xf>
    <xf numFmtId="0" fontId="8" fillId="38" borderId="14" xfId="46" applyFont="1" applyFill="1" applyBorder="1" applyAlignment="1">
      <alignment horizontal="center" vertical="center"/>
      <protection/>
    </xf>
    <xf numFmtId="0" fontId="8" fillId="44" borderId="15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44" fontId="8" fillId="0" borderId="0" xfId="40" applyFont="1" applyFill="1" applyBorder="1" applyAlignment="1">
      <alignment horizontal="center" vertical="center"/>
    </xf>
    <xf numFmtId="213" fontId="7" fillId="0" borderId="0" xfId="38" applyNumberFormat="1" applyFont="1" applyFill="1" applyBorder="1" applyAlignment="1">
      <alignment horizontal="right" vertical="center"/>
    </xf>
    <xf numFmtId="0" fontId="8" fillId="44" borderId="19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8" fillId="44" borderId="21" xfId="0" applyFont="1" applyFill="1" applyBorder="1" applyAlignment="1">
      <alignment horizontal="center"/>
    </xf>
    <xf numFmtId="0" fontId="8" fillId="44" borderId="10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8" fillId="43" borderId="18" xfId="0" applyFont="1" applyFill="1" applyBorder="1" applyAlignment="1">
      <alignment horizontal="center"/>
    </xf>
    <xf numFmtId="0" fontId="8" fillId="43" borderId="21" xfId="0" applyFont="1" applyFill="1" applyBorder="1" applyAlignment="1">
      <alignment horizontal="center"/>
    </xf>
    <xf numFmtId="0" fontId="8" fillId="43" borderId="18" xfId="46" applyFont="1" applyFill="1" applyBorder="1" applyAlignment="1">
      <alignment horizontal="center" vertical="center"/>
      <protection/>
    </xf>
    <xf numFmtId="0" fontId="8" fillId="43" borderId="21" xfId="46" applyFont="1" applyFill="1" applyBorder="1" applyAlignment="1">
      <alignment horizontal="center" vertical="center"/>
      <protection/>
    </xf>
    <xf numFmtId="0" fontId="8" fillId="43" borderId="22" xfId="46" applyFont="1" applyFill="1" applyBorder="1" applyAlignment="1">
      <alignment horizontal="center" vertical="center"/>
      <protection/>
    </xf>
    <xf numFmtId="0" fontId="8" fillId="43" borderId="17" xfId="46" applyFont="1" applyFill="1" applyBorder="1" applyAlignment="1">
      <alignment horizontal="center" vertical="center"/>
      <protection/>
    </xf>
    <xf numFmtId="0" fontId="8" fillId="43" borderId="19" xfId="46" applyFont="1" applyFill="1" applyBorder="1" applyAlignment="1">
      <alignment horizontal="center" vertical="center"/>
      <protection/>
    </xf>
    <xf numFmtId="0" fontId="8" fillId="43" borderId="1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44" borderId="19" xfId="0" applyFont="1" applyFill="1" applyBorder="1" applyAlignment="1">
      <alignment horizontal="center"/>
    </xf>
    <xf numFmtId="0" fontId="8" fillId="44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46" applyFont="1" applyFill="1" applyBorder="1" applyAlignment="1">
      <alignment horizontal="center"/>
      <protection/>
    </xf>
    <xf numFmtId="0" fontId="8" fillId="44" borderId="19" xfId="46" applyFont="1" applyFill="1" applyBorder="1" applyAlignment="1">
      <alignment horizontal="center" vertical="center"/>
      <protection/>
    </xf>
    <xf numFmtId="0" fontId="8" fillId="44" borderId="21" xfId="46" applyFont="1" applyFill="1" applyBorder="1" applyAlignment="1">
      <alignment horizontal="center" vertical="center"/>
      <protection/>
    </xf>
    <xf numFmtId="0" fontId="8" fillId="43" borderId="19" xfId="46" applyFont="1" applyFill="1" applyBorder="1" applyAlignment="1">
      <alignment horizontal="center"/>
      <protection/>
    </xf>
    <xf numFmtId="0" fontId="8" fillId="43" borderId="21" xfId="46" applyFont="1" applyFill="1" applyBorder="1" applyAlignment="1">
      <alignment horizontal="center"/>
      <protection/>
    </xf>
    <xf numFmtId="213" fontId="6" fillId="33" borderId="10" xfId="38" applyNumberFormat="1" applyFont="1" applyFill="1" applyBorder="1" applyAlignment="1">
      <alignment horizontal="center" shrinkToFit="1"/>
    </xf>
    <xf numFmtId="213" fontId="5" fillId="0" borderId="0" xfId="38" applyNumberFormat="1" applyFont="1" applyFill="1" applyBorder="1" applyAlignment="1">
      <alignment horizontal="left"/>
    </xf>
    <xf numFmtId="213" fontId="5" fillId="0" borderId="0" xfId="38" applyNumberFormat="1" applyFont="1" applyBorder="1" applyAlignment="1">
      <alignment horizontal="center"/>
    </xf>
    <xf numFmtId="213" fontId="5" fillId="33" borderId="10" xfId="38" applyNumberFormat="1" applyFont="1" applyFill="1" applyBorder="1" applyAlignment="1">
      <alignment horizontal="center" shrinkToFit="1"/>
    </xf>
    <xf numFmtId="213" fontId="5" fillId="0" borderId="23" xfId="38" applyNumberFormat="1" applyFont="1" applyBorder="1" applyAlignment="1">
      <alignment horizontal="center"/>
    </xf>
    <xf numFmtId="213" fontId="5" fillId="0" borderId="0" xfId="38" applyNumberFormat="1" applyFont="1" applyBorder="1" applyAlignment="1">
      <alignment horizontal="left"/>
    </xf>
    <xf numFmtId="213" fontId="5" fillId="33" borderId="10" xfId="38" applyNumberFormat="1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70" zoomScaleSheetLayoutView="70" workbookViewId="0" topLeftCell="A34">
      <selection activeCell="E31" sqref="E31"/>
    </sheetView>
  </sheetViews>
  <sheetFormatPr defaultColWidth="9.140625" defaultRowHeight="12.75"/>
  <cols>
    <col min="1" max="1" width="5.7109375" style="53" customWidth="1"/>
    <col min="2" max="2" width="29.28125" style="53" customWidth="1"/>
    <col min="3" max="5" width="7.7109375" style="53" customWidth="1"/>
    <col min="6" max="6" width="5.7109375" style="53" customWidth="1"/>
    <col min="7" max="7" width="34.8515625" style="53" customWidth="1"/>
    <col min="8" max="9" width="7.7109375" style="53" customWidth="1"/>
    <col min="10" max="10" width="7.57421875" style="53" customWidth="1"/>
    <col min="11" max="11" width="6.8515625" style="53" customWidth="1"/>
    <col min="12" max="14" width="9.140625" style="53" customWidth="1"/>
    <col min="15" max="15" width="5.7109375" style="53" customWidth="1"/>
    <col min="16" max="16384" width="9.140625" style="53" customWidth="1"/>
  </cols>
  <sheetData>
    <row r="1" spans="1:10" ht="15" customHeight="1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ht="22.5" customHeight="1">
      <c r="A2" s="150" t="s">
        <v>184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5" customHeight="1">
      <c r="A3" s="122"/>
      <c r="B3" s="123"/>
      <c r="C3" s="122"/>
      <c r="D3" s="122"/>
      <c r="E3" s="122"/>
      <c r="F3" s="122"/>
      <c r="G3" s="122"/>
      <c r="H3" s="122"/>
      <c r="I3" s="122"/>
      <c r="J3" s="122"/>
    </row>
    <row r="4" spans="1:10" ht="15" customHeight="1">
      <c r="A4" s="124" t="s">
        <v>0</v>
      </c>
      <c r="B4" s="124" t="s">
        <v>7</v>
      </c>
      <c r="C4" s="124" t="s">
        <v>1</v>
      </c>
      <c r="D4" s="124" t="s">
        <v>2</v>
      </c>
      <c r="E4" s="125" t="s">
        <v>3</v>
      </c>
      <c r="F4" s="124" t="s">
        <v>4</v>
      </c>
      <c r="G4" s="78" t="s">
        <v>7</v>
      </c>
      <c r="H4" s="126" t="s">
        <v>1</v>
      </c>
      <c r="I4" s="124" t="s">
        <v>2</v>
      </c>
      <c r="J4" s="127" t="s">
        <v>3</v>
      </c>
    </row>
    <row r="5" spans="1:10" ht="19.5" customHeight="1">
      <c r="A5" s="66">
        <v>1</v>
      </c>
      <c r="B5" s="67" t="str">
        <f>'จากทะเบียน (2)'!D12&amp;" ---&gt; "&amp;'จากทะเบียน (2)'!C12</f>
        <v>การบัญชี บช1/1 ---&gt; 62220101</v>
      </c>
      <c r="C5" s="66">
        <f>'จากทะเบียน (2)'!E12</f>
        <v>3</v>
      </c>
      <c r="D5" s="68">
        <f>'จากทะเบียน (2)'!F12</f>
        <v>24</v>
      </c>
      <c r="E5" s="69">
        <f>SUM(C5:D5)</f>
        <v>27</v>
      </c>
      <c r="F5" s="70">
        <v>49</v>
      </c>
      <c r="G5" s="71" t="str">
        <f>'จากทะเบียน (2)'!D49&amp;" ---&gt; "&amp;'จากทะเบียน (2)'!C49</f>
        <v>บช1/1 ---&gt; 62320101</v>
      </c>
      <c r="H5" s="72">
        <f>'จากทะเบียน (2)'!E49</f>
        <v>0</v>
      </c>
      <c r="I5" s="72">
        <f>'จากทะเบียน (2)'!F49</f>
        <v>10</v>
      </c>
      <c r="J5" s="73">
        <f aca="true" t="shared" si="0" ref="J5:J23">SUM(H5:I5)</f>
        <v>10</v>
      </c>
    </row>
    <row r="6" spans="1:10" ht="15" customHeight="1">
      <c r="A6" s="66">
        <v>2</v>
      </c>
      <c r="B6" s="67" t="str">
        <f>'จากทะเบียน (2)'!D13&amp;" ---&gt; "&amp;'จากทะเบียน (2)'!C13</f>
        <v>การบัญชี บช.1/2 ---&gt; 62220102</v>
      </c>
      <c r="C6" s="66">
        <f>'จากทะเบียน (2)'!E13</f>
        <v>3</v>
      </c>
      <c r="D6" s="68">
        <f>'จากทะเบียน (2)'!F13</f>
        <v>24</v>
      </c>
      <c r="E6" s="69">
        <f aca="true" t="shared" si="1" ref="E6:E12">SUM(C6:D6)</f>
        <v>27</v>
      </c>
      <c r="F6" s="70">
        <v>50</v>
      </c>
      <c r="G6" s="74" t="str">
        <f>'จากทะเบียน (2)'!D50&amp;" ---&gt; "&amp;'จากทะเบียน (2)'!C50</f>
        <v>บช1/2 ---&gt; 62320102</v>
      </c>
      <c r="H6" s="72">
        <f>'จากทะเบียน (2)'!E50</f>
        <v>1</v>
      </c>
      <c r="I6" s="72">
        <f>'จากทะเบียน (2)'!F50</f>
        <v>27</v>
      </c>
      <c r="J6" s="73">
        <f t="shared" si="0"/>
        <v>28</v>
      </c>
    </row>
    <row r="7" spans="1:10" ht="15" customHeight="1">
      <c r="A7" s="66">
        <v>3</v>
      </c>
      <c r="B7" s="67" t="str">
        <f>'จากทะเบียน (2)'!D14&amp;" ---&gt; "&amp;'จากทะเบียน (2)'!C14</f>
        <v>การบัญชี บช.1/3 ---&gt; 62220103</v>
      </c>
      <c r="C7" s="66">
        <f>'จากทะเบียน (2)'!E14</f>
        <v>1</v>
      </c>
      <c r="D7" s="68">
        <f>'จากทะเบียน (2)'!F14</f>
        <v>27</v>
      </c>
      <c r="E7" s="69">
        <f t="shared" si="1"/>
        <v>28</v>
      </c>
      <c r="F7" s="70">
        <v>51</v>
      </c>
      <c r="G7" s="74" t="str">
        <f>'จากทะเบียน (2)'!D51&amp;" ---&gt; "&amp;'จากทะเบียน (2)'!C51</f>
        <v>บช1/3 ---&gt; 62320103</v>
      </c>
      <c r="H7" s="72">
        <f>'จากทะเบียน (2)'!E51</f>
        <v>1</v>
      </c>
      <c r="I7" s="72">
        <f>'จากทะเบียน (2)'!F51</f>
        <v>37</v>
      </c>
      <c r="J7" s="73">
        <f t="shared" si="0"/>
        <v>38</v>
      </c>
    </row>
    <row r="8" spans="1:10" ht="15" customHeight="1">
      <c r="A8" s="66">
        <v>4</v>
      </c>
      <c r="B8" s="67" t="str">
        <f>'จากทะเบียน (2)'!D15&amp;" ---&gt; "&amp;'จากทะเบียน (2)'!C15</f>
        <v>การบัญชี บช.1/4 ---&gt; 62220104</v>
      </c>
      <c r="C8" s="66">
        <f>'จากทะเบียน (2)'!E15</f>
        <v>0</v>
      </c>
      <c r="D8" s="68">
        <f>'จากทะเบียน (2)'!F15</f>
        <v>25</v>
      </c>
      <c r="E8" s="69">
        <f t="shared" si="1"/>
        <v>25</v>
      </c>
      <c r="F8" s="70"/>
      <c r="G8" s="74" t="str">
        <f>'จากทะเบียน (2)'!D52&amp;" ---&gt; "&amp;'จากทะเบียน (2)'!C52</f>
        <v>บช1/4A ---&gt; 62320104</v>
      </c>
      <c r="H8" s="72">
        <f>'จากทะเบียน (2)'!E52</f>
        <v>0</v>
      </c>
      <c r="I8" s="72">
        <f>'จากทะเบียน (2)'!F52</f>
        <v>25</v>
      </c>
      <c r="J8" s="73">
        <f t="shared" si="0"/>
        <v>25</v>
      </c>
    </row>
    <row r="9" spans="1:10" ht="15" customHeight="1">
      <c r="A9" s="66">
        <v>5</v>
      </c>
      <c r="B9" s="67" t="str">
        <f>'จากทะเบียน (2)'!D16&amp;" ---&gt; "&amp;'จากทะเบียน (2)'!C16</f>
        <v>กต1/1 ---&gt; 62220201</v>
      </c>
      <c r="C9" s="66">
        <f>'จากทะเบียน (2)'!E16</f>
        <v>5</v>
      </c>
      <c r="D9" s="68">
        <f>'จากทะเบียน (2)'!F16</f>
        <v>34</v>
      </c>
      <c r="E9" s="69">
        <f t="shared" si="1"/>
        <v>39</v>
      </c>
      <c r="F9" s="70">
        <v>52</v>
      </c>
      <c r="G9" s="74" t="str">
        <f>'จากทะเบียน (2)'!D53&amp;" ---&gt; "&amp;'จากทะเบียน (2)'!C53</f>
        <v>บช1/4B ---&gt; 62320105</v>
      </c>
      <c r="H9" s="72">
        <f>'จากทะเบียน (2)'!E53</f>
        <v>0</v>
      </c>
      <c r="I9" s="72">
        <f>'จากทะเบียน (2)'!F53</f>
        <v>7</v>
      </c>
      <c r="J9" s="73">
        <f t="shared" si="0"/>
        <v>7</v>
      </c>
    </row>
    <row r="10" spans="1:10" ht="15" customHeight="1">
      <c r="A10" s="66">
        <v>6</v>
      </c>
      <c r="B10" s="67" t="str">
        <f>'จากทะเบียน (2)'!D17&amp;" ---&gt; "&amp;'จากทะเบียน (2)'!C17</f>
        <v>คต1/1 ---&gt; 62220401</v>
      </c>
      <c r="C10" s="66">
        <f>'จากทะเบียน (2)'!E17</f>
        <v>3</v>
      </c>
      <c r="D10" s="68">
        <f>'จากทะเบียน (2)'!F17</f>
        <v>17</v>
      </c>
      <c r="E10" s="69">
        <f t="shared" si="1"/>
        <v>20</v>
      </c>
      <c r="F10" s="70">
        <v>53</v>
      </c>
      <c r="G10" s="74" t="str">
        <f>'จากทะเบียน (2)'!D54&amp;" ---&gt; "&amp;'จากทะเบียน (2)'!C54</f>
        <v>กต1/1 ---&gt; 62320201</v>
      </c>
      <c r="H10" s="72">
        <f>'จากทะเบียน (2)'!E54</f>
        <v>6</v>
      </c>
      <c r="I10" s="72">
        <f>'จากทะเบียน (2)'!F54</f>
        <v>12</v>
      </c>
      <c r="J10" s="73">
        <f t="shared" si="0"/>
        <v>18</v>
      </c>
    </row>
    <row r="11" spans="1:10" ht="15" customHeight="1">
      <c r="A11" s="66">
        <v>7</v>
      </c>
      <c r="B11" s="67" t="str">
        <f>'จากทะเบียน (2)'!D18&amp;" ---&gt; "&amp;'จากทะเบียน (2)'!C18</f>
        <v>คต1/2 ---&gt; 62220402</v>
      </c>
      <c r="C11" s="66">
        <f>'จากทะเบียน (2)'!E18</f>
        <v>8</v>
      </c>
      <c r="D11" s="68">
        <f>'จากทะเบียน (2)'!F18</f>
        <v>13</v>
      </c>
      <c r="E11" s="69">
        <f t="shared" si="1"/>
        <v>21</v>
      </c>
      <c r="F11" s="70"/>
      <c r="G11" s="74" t="str">
        <f>'จากทะเบียน (2)'!D55&amp;" ---&gt; "&amp;'จากทะเบียน (2)'!C55</f>
        <v>คต1/1A ---&gt; 62320401</v>
      </c>
      <c r="H11" s="72">
        <f>'จากทะเบียน (2)'!E55</f>
        <v>0</v>
      </c>
      <c r="I11" s="72">
        <f>'จากทะเบียน (2)'!F55</f>
        <v>16</v>
      </c>
      <c r="J11" s="73">
        <f t="shared" si="0"/>
        <v>16</v>
      </c>
    </row>
    <row r="12" spans="1:10" ht="15" customHeight="1">
      <c r="A12" s="66">
        <v>8</v>
      </c>
      <c r="B12" s="67" t="str">
        <f>'จากทะเบียน (2)'!D19&amp;" ---&gt; "&amp;'จากทะเบียน (2)'!C19</f>
        <v>ภตท1/1 ---&gt; 62221201</v>
      </c>
      <c r="C12" s="66">
        <f>'จากทะเบียน (2)'!E19</f>
        <v>0</v>
      </c>
      <c r="D12" s="68">
        <f>'จากทะเบียน (2)'!F19</f>
        <v>17</v>
      </c>
      <c r="E12" s="69">
        <f t="shared" si="1"/>
        <v>17</v>
      </c>
      <c r="F12" s="70">
        <v>54</v>
      </c>
      <c r="G12" s="74" t="str">
        <f>'จากทะเบียน (2)'!D56&amp;" ---&gt; "&amp;'จากทะเบียน (2)'!C56</f>
        <v>คต1/1B ---&gt; 62320402</v>
      </c>
      <c r="H12" s="72">
        <f>'จากทะเบียน (2)'!E56</f>
        <v>2</v>
      </c>
      <c r="I12" s="72">
        <f>'จากทะเบียน (2)'!F56</f>
        <v>5</v>
      </c>
      <c r="J12" s="73">
        <f t="shared" si="0"/>
        <v>7</v>
      </c>
    </row>
    <row r="13" spans="1:10" ht="15" customHeight="1">
      <c r="A13" s="66">
        <v>9</v>
      </c>
      <c r="B13" s="67" t="str">
        <f>'จากทะเบียน (2)'!D20&amp;" ---&gt; "&amp;'จากทะเบียน (2)'!C20</f>
        <v>คฟ1/1 ---&gt; 62230801</v>
      </c>
      <c r="C13" s="66">
        <f>'จากทะเบียน (2)'!E20</f>
        <v>14</v>
      </c>
      <c r="D13" s="68">
        <f>'จากทะเบียน (2)'!F20</f>
        <v>2</v>
      </c>
      <c r="E13" s="69">
        <f aca="true" t="shared" si="2" ref="E13:E18">SUM(C13:D13)</f>
        <v>16</v>
      </c>
      <c r="F13" s="70">
        <v>55</v>
      </c>
      <c r="G13" s="74" t="str">
        <f>'จากทะเบียน (2)'!D57&amp;" ---&gt; "&amp;'จากทะเบียน (2)'!C57</f>
        <v>ลจ1/1 ---&gt; 62321401</v>
      </c>
      <c r="H13" s="72">
        <f>'จากทะเบียน (2)'!E57</f>
        <v>7</v>
      </c>
      <c r="I13" s="72">
        <f>'จากทะเบียน (2)'!F57</f>
        <v>19</v>
      </c>
      <c r="J13" s="73">
        <f t="shared" si="0"/>
        <v>26</v>
      </c>
    </row>
    <row r="14" spans="1:10" ht="15" customHeight="1">
      <c r="A14" s="66">
        <v>10</v>
      </c>
      <c r="B14" s="67" t="str">
        <f>'จากทะเบียน (2)'!D21&amp;" ---&gt; "&amp;'จากทะเบียน (2)'!C21</f>
        <v>คอ1/1 ---&gt; 62240401</v>
      </c>
      <c r="C14" s="66">
        <f>'จากทะเบียน (2)'!E21</f>
        <v>6</v>
      </c>
      <c r="D14" s="68">
        <f>'จากทะเบียน (2)'!F21</f>
        <v>18</v>
      </c>
      <c r="E14" s="69">
        <f t="shared" si="2"/>
        <v>24</v>
      </c>
      <c r="F14" s="70">
        <v>56</v>
      </c>
      <c r="G14" s="74" t="str">
        <f>'จากทะเบียน (2)'!D58&amp;" ---&gt; "&amp;'จากทะเบียน (2)'!C58</f>
        <v>ลจ1/2 ---&gt; 62321402</v>
      </c>
      <c r="H14" s="72">
        <f>'จากทะเบียน (2)'!E58</f>
        <v>9</v>
      </c>
      <c r="I14" s="72">
        <f>'จากทะเบียน (2)'!F58</f>
        <v>19</v>
      </c>
      <c r="J14" s="73">
        <f t="shared" si="0"/>
        <v>28</v>
      </c>
    </row>
    <row r="15" spans="1:10" ht="15" customHeight="1">
      <c r="A15" s="66">
        <v>11</v>
      </c>
      <c r="B15" s="67" t="str">
        <f>'จากทะเบียน (2)'!D22&amp;" ---&gt; "&amp;'จากทะเบียน (2)'!C22</f>
        <v>กรร1/1 ---&gt; 62270101</v>
      </c>
      <c r="C15" s="66">
        <f>'จากทะเบียน (2)'!E22</f>
        <v>3</v>
      </c>
      <c r="D15" s="68">
        <f>'จากทะเบียน (2)'!F22</f>
        <v>26</v>
      </c>
      <c r="E15" s="69">
        <f t="shared" si="2"/>
        <v>29</v>
      </c>
      <c r="F15" s="70">
        <v>57</v>
      </c>
      <c r="G15" s="74" t="str">
        <f>'จากทะเบียน (2)'!D59&amp;" ---&gt; "&amp;'จากทะเบียน (2)'!C59</f>
        <v>คฟ1/1 ---&gt; 62330801</v>
      </c>
      <c r="H15" s="72">
        <f>'จากทะเบียน (2)'!E59</f>
        <v>7</v>
      </c>
      <c r="I15" s="72">
        <f>'จากทะเบียน (2)'!F59</f>
        <v>3</v>
      </c>
      <c r="J15" s="73">
        <f t="shared" si="0"/>
        <v>10</v>
      </c>
    </row>
    <row r="16" spans="1:10" ht="15" customHeight="1">
      <c r="A16" s="66">
        <v>12</v>
      </c>
      <c r="B16" s="67" t="str">
        <f>'จากทะเบียน (2)'!D23&amp;" ---&gt; "&amp;'จากทะเบียน (2)'!C23</f>
        <v>กรร1/2 ---&gt; 62270102</v>
      </c>
      <c r="C16" s="66">
        <f>'จากทะเบียน (2)'!E23</f>
        <v>3</v>
      </c>
      <c r="D16" s="68">
        <f>'จากทะเบียน (2)'!F23</f>
        <v>24</v>
      </c>
      <c r="E16" s="69">
        <f t="shared" si="2"/>
        <v>27</v>
      </c>
      <c r="F16" s="70">
        <v>58</v>
      </c>
      <c r="G16" s="74" t="str">
        <f>'จากทะเบียน (2)'!D60&amp;" ---&gt; "&amp;'จากทะเบียน (2)'!C60</f>
        <v>คอ1/1A ---&gt; 62340401</v>
      </c>
      <c r="H16" s="72">
        <f>'จากทะเบียน (2)'!E60</f>
        <v>6</v>
      </c>
      <c r="I16" s="72">
        <f>'จากทะเบียน (2)'!F60</f>
        <v>5</v>
      </c>
      <c r="J16" s="73">
        <f t="shared" si="0"/>
        <v>11</v>
      </c>
    </row>
    <row r="17" spans="1:10" ht="15" customHeight="1">
      <c r="A17" s="66">
        <v>13</v>
      </c>
      <c r="B17" s="67" t="str">
        <f>'จากทะเบียน (2)'!D24&amp;" ---&gt; "&amp;'จากทะเบียน (2)'!C24</f>
        <v>ทท1/1 ---&gt; 62270201</v>
      </c>
      <c r="C17" s="66">
        <f>'จากทะเบียน (2)'!E24</f>
        <v>0</v>
      </c>
      <c r="D17" s="68">
        <f>'จากทะเบียน (2)'!F24</f>
        <v>9</v>
      </c>
      <c r="E17" s="69">
        <f t="shared" si="2"/>
        <v>9</v>
      </c>
      <c r="F17" s="70"/>
      <c r="G17" s="74" t="str">
        <f>'จากทะเบียน (2)'!D61&amp;" ---&gt; "&amp;'จากทะเบียน (2)'!C61</f>
        <v>คอ1/1B ---&gt; 62340402</v>
      </c>
      <c r="H17" s="72">
        <f>'จากทะเบียน (2)'!E61</f>
        <v>6</v>
      </c>
      <c r="I17" s="72">
        <f>'จากทะเบียน (2)'!F61</f>
        <v>7</v>
      </c>
      <c r="J17" s="73">
        <f t="shared" si="0"/>
        <v>13</v>
      </c>
    </row>
    <row r="18" spans="1:10" ht="19.5" customHeight="1">
      <c r="A18" s="66">
        <v>14</v>
      </c>
      <c r="B18" s="67" t="str">
        <f>'จากทะเบียน (2)'!D25&amp;" ---&gt; "&amp;'จากทะเบียน (2)'!C25</f>
        <v>ทนท.1/1 ---&gt; 62290101</v>
      </c>
      <c r="C18" s="66">
        <f>'จากทะเบียน (2)'!E25</f>
        <v>3</v>
      </c>
      <c r="D18" s="68">
        <f>'จากทะเบียน (2)'!F25</f>
        <v>8</v>
      </c>
      <c r="E18" s="69">
        <f t="shared" si="2"/>
        <v>11</v>
      </c>
      <c r="F18" s="70">
        <v>59</v>
      </c>
      <c r="G18" s="74" t="str">
        <f>'จากทะเบียน (2)'!D62&amp;" ---&gt; "&amp;'จากทะเบียน (2)'!C62</f>
        <v>กร1/1A ---&gt; 62370101</v>
      </c>
      <c r="H18" s="72">
        <f>'จากทะเบียน (2)'!E62</f>
        <v>3</v>
      </c>
      <c r="I18" s="72">
        <f>'จากทะเบียน (2)'!F62</f>
        <v>18</v>
      </c>
      <c r="J18" s="73">
        <f t="shared" si="0"/>
        <v>21</v>
      </c>
    </row>
    <row r="19" spans="1:10" ht="15" customHeight="1">
      <c r="A19" s="76">
        <v>15</v>
      </c>
      <c r="B19" s="77" t="str">
        <f>'จากทะเบียน (2)'!D46&amp;" ---&gt; "&amp;'จากทะเบียน (2)'!C46</f>
        <v>กรร1/3 (ทวิศึกษา) ---&gt; 62270103</v>
      </c>
      <c r="C19" s="76">
        <f>'จากทะเบียน (2)'!E89</f>
        <v>6</v>
      </c>
      <c r="D19" s="76">
        <f>'จากทะเบียน (2)'!F89</f>
        <v>10</v>
      </c>
      <c r="E19" s="114">
        <f>SUM(C19:D19)</f>
        <v>16</v>
      </c>
      <c r="F19" s="70"/>
      <c r="G19" s="74" t="str">
        <f>'จากทะเบียน (2)'!D63&amp;" ---&gt; "&amp;'จากทะเบียน (2)'!C63</f>
        <v>กร1/1B ---&gt; 62370102</v>
      </c>
      <c r="H19" s="72">
        <f>'จากทะเบียน (2)'!E63</f>
        <v>7</v>
      </c>
      <c r="I19" s="72">
        <f>'จากทะเบียน (2)'!F63</f>
        <v>4</v>
      </c>
      <c r="J19" s="73">
        <f t="shared" si="0"/>
        <v>11</v>
      </c>
    </row>
    <row r="20" spans="1:10" ht="21" customHeight="1">
      <c r="A20" s="158" t="s">
        <v>153</v>
      </c>
      <c r="B20" s="152"/>
      <c r="C20" s="128">
        <f>SUM(C5:C19)</f>
        <v>58</v>
      </c>
      <c r="D20" s="128">
        <f>SUM(D5:D19)</f>
        <v>278</v>
      </c>
      <c r="E20" s="129">
        <f>SUM(E5:E19)</f>
        <v>336</v>
      </c>
      <c r="F20" s="70">
        <v>60</v>
      </c>
      <c r="G20" s="74" t="str">
        <f>'จากทะเบียน (2)'!D64&amp;" ---&gt; "&amp;'จากทะเบียน (2)'!C64</f>
        <v>ทท1/1A ---&gt; 62370201</v>
      </c>
      <c r="H20" s="72">
        <f>'จากทะเบียน (2)'!E64</f>
        <v>0</v>
      </c>
      <c r="I20" s="72">
        <f>'จากทะเบียน (2)'!F64</f>
        <v>2</v>
      </c>
      <c r="J20" s="73">
        <f t="shared" si="0"/>
        <v>2</v>
      </c>
    </row>
    <row r="21" spans="1:10" ht="16.5" customHeight="1">
      <c r="A21" s="82">
        <v>16</v>
      </c>
      <c r="B21" s="83" t="str">
        <f>'จากทะเบียน (2)'!D26&amp;"--&gt; "&amp;'จากทะเบียน (2)'!C26</f>
        <v>บช2/1--&gt; 61220101</v>
      </c>
      <c r="C21" s="84">
        <f>'จากทะเบียน (2)'!E26</f>
        <v>2</v>
      </c>
      <c r="D21" s="84">
        <f>'จากทะเบียน (2)'!F26</f>
        <v>31</v>
      </c>
      <c r="E21" s="114">
        <f>SUM(C21:D21)</f>
        <v>33</v>
      </c>
      <c r="F21" s="70"/>
      <c r="G21" s="74" t="str">
        <f>'จากทะเบียน (2)'!D65&amp;" ---&gt; "&amp;'จากทะเบียน (2)'!C65</f>
        <v>ทท1/1B ---&gt; 62370202</v>
      </c>
      <c r="H21" s="72">
        <f>'จากทะเบียน (2)'!E65</f>
        <v>2</v>
      </c>
      <c r="I21" s="72">
        <f>'จากทะเบียน (2)'!F65</f>
        <v>3</v>
      </c>
      <c r="J21" s="73">
        <f t="shared" si="0"/>
        <v>5</v>
      </c>
    </row>
    <row r="22" spans="1:10" ht="15.75" customHeight="1">
      <c r="A22" s="66">
        <v>17</v>
      </c>
      <c r="B22" s="67" t="str">
        <f>'จากทะเบียน (2)'!D27&amp;"--&gt; "&amp;'จากทะเบียน (2)'!C27</f>
        <v>บช2/2--&gt; 61220102</v>
      </c>
      <c r="C22" s="66">
        <f>'จากทะเบียน (2)'!E27</f>
        <v>3</v>
      </c>
      <c r="D22" s="66">
        <f>'จากทะเบียน (2)'!F27</f>
        <v>25</v>
      </c>
      <c r="E22" s="85">
        <f>SUM(C22:D22)</f>
        <v>28</v>
      </c>
      <c r="F22" s="70">
        <v>61</v>
      </c>
      <c r="G22" s="75" t="str">
        <f>'จากทะเบียน (2)'!D66&amp;" ---&gt; "&amp;'จากทะเบียน (2)'!C66</f>
        <v>ทนท1/1 ---&gt; 62390101</v>
      </c>
      <c r="H22" s="72">
        <f>'จากทะเบียน (2)'!E66</f>
        <v>5</v>
      </c>
      <c r="I22" s="72">
        <f>'จากทะเบียน (2)'!F66</f>
        <v>4</v>
      </c>
      <c r="J22" s="73">
        <f t="shared" si="0"/>
        <v>9</v>
      </c>
    </row>
    <row r="23" spans="1:10" ht="15" customHeight="1">
      <c r="A23" s="86">
        <v>18</v>
      </c>
      <c r="B23" s="67" t="str">
        <f>'จากทะเบียน (2)'!D28&amp;"--&gt; "&amp;'จากทะเบียน (2)'!C28</f>
        <v>บช2/3--&gt; 61220103</v>
      </c>
      <c r="C23" s="66">
        <f>'จากทะเบียน (2)'!E28</f>
        <v>2</v>
      </c>
      <c r="D23" s="66">
        <f>'จากทะเบียน (2)'!F28</f>
        <v>26</v>
      </c>
      <c r="E23" s="85">
        <f aca="true" t="shared" si="3" ref="E23:E41">SUM(C23:D23)</f>
        <v>28</v>
      </c>
      <c r="F23" s="151" t="s">
        <v>80</v>
      </c>
      <c r="G23" s="152"/>
      <c r="H23" s="128">
        <f>SUM(H5:H22)</f>
        <v>62</v>
      </c>
      <c r="I23" s="128">
        <f>SUM(I5:I22)</f>
        <v>223</v>
      </c>
      <c r="J23" s="128">
        <f t="shared" si="0"/>
        <v>285</v>
      </c>
    </row>
    <row r="24" spans="1:10" ht="15" customHeight="1">
      <c r="A24" s="66">
        <v>19</v>
      </c>
      <c r="B24" s="67" t="str">
        <f>'จากทะเบียน (2)'!D29&amp;"--&gt; "&amp;'จากทะเบียน (2)'!C29</f>
        <v>กต2/1--&gt; 61220201</v>
      </c>
      <c r="C24" s="66">
        <f>'จากทะเบียน (2)'!E29</f>
        <v>2</v>
      </c>
      <c r="D24" s="66">
        <f>'จากทะเบียน (2)'!F29</f>
        <v>21</v>
      </c>
      <c r="E24" s="85">
        <f t="shared" si="3"/>
        <v>23</v>
      </c>
      <c r="F24" s="78">
        <v>62</v>
      </c>
      <c r="G24" s="79" t="str">
        <f>'จากทะเบียน (2)'!D67&amp;" ---&gt; "&amp;'จากทะเบียน (2)'!C67</f>
        <v>บช2/1 ---&gt; 61320101</v>
      </c>
      <c r="H24" s="72">
        <f>'จากทะเบียน (2)'!E67</f>
        <v>3</v>
      </c>
      <c r="I24" s="72">
        <f>'จากทะเบียน (2)'!F67</f>
        <v>32</v>
      </c>
      <c r="J24" s="80">
        <f aca="true" t="shared" si="4" ref="J24:J34">SUM(H24:I24)</f>
        <v>35</v>
      </c>
    </row>
    <row r="25" spans="1:10" ht="15" customHeight="1">
      <c r="A25" s="86">
        <v>20</v>
      </c>
      <c r="B25" s="67" t="str">
        <f>'จากทะเบียน (2)'!D30&amp;"--&gt; "&amp;'จากทะเบียน (2)'!C30</f>
        <v>คต2/1--&gt; 61220401</v>
      </c>
      <c r="C25" s="66">
        <f>'จากทะเบียน (2)'!E30</f>
        <v>13</v>
      </c>
      <c r="D25" s="66">
        <f>'จากทะเบียน (2)'!F30</f>
        <v>19</v>
      </c>
      <c r="E25" s="85">
        <f t="shared" si="3"/>
        <v>32</v>
      </c>
      <c r="F25" s="66">
        <v>63</v>
      </c>
      <c r="G25" s="81" t="str">
        <f>'จากทะเบียน (2)'!D68&amp;" ---&gt; "&amp;'จากทะเบียน (2)'!C68</f>
        <v>บช2/2 ---&gt; 61320102</v>
      </c>
      <c r="H25" s="72">
        <f>'จากทะเบียน (2)'!E68</f>
        <v>4</v>
      </c>
      <c r="I25" s="72">
        <f>'จากทะเบียน (2)'!F68</f>
        <v>32</v>
      </c>
      <c r="J25" s="73">
        <f t="shared" si="4"/>
        <v>36</v>
      </c>
    </row>
    <row r="26" spans="1:10" ht="15" customHeight="1">
      <c r="A26" s="66">
        <v>21</v>
      </c>
      <c r="B26" s="67" t="str">
        <f>'จากทะเบียน (2)'!D31&amp;"--&gt; "&amp;'จากทะเบียน (2)'!C31</f>
        <v>คต2/2--&gt; 61220402</v>
      </c>
      <c r="C26" s="66">
        <f>'จากทะเบียน (2)'!E31</f>
        <v>5</v>
      </c>
      <c r="D26" s="66">
        <f>'จากทะเบียน (2)'!F31</f>
        <v>24</v>
      </c>
      <c r="E26" s="85">
        <f t="shared" si="3"/>
        <v>29</v>
      </c>
      <c r="F26" s="66">
        <v>64</v>
      </c>
      <c r="G26" s="81" t="str">
        <f>'จากทะเบียน (2)'!D69&amp;" ---&gt; "&amp;'จากทะเบียน (2)'!C69</f>
        <v>บช2/3 ---&gt; 61320103</v>
      </c>
      <c r="H26" s="72">
        <f>'จากทะเบียน (2)'!E69</f>
        <v>2</v>
      </c>
      <c r="I26" s="72">
        <f>'จากทะเบียน (2)'!F69</f>
        <v>37</v>
      </c>
      <c r="J26" s="73">
        <f t="shared" si="4"/>
        <v>39</v>
      </c>
    </row>
    <row r="27" spans="1:10" ht="15" customHeight="1">
      <c r="A27" s="86">
        <v>22</v>
      </c>
      <c r="B27" s="67" t="str">
        <f>'จากทะเบียน (2)'!D32&amp;"--&gt; "&amp;'จากทะเบียน (2)'!C32</f>
        <v>คอ.2/1--&gt; 61240401</v>
      </c>
      <c r="C27" s="66">
        <f>'จากทะเบียน (2)'!E32</f>
        <v>2</v>
      </c>
      <c r="D27" s="66">
        <f>'จากทะเบียน (2)'!F32</f>
        <v>13</v>
      </c>
      <c r="E27" s="85">
        <f t="shared" si="3"/>
        <v>15</v>
      </c>
      <c r="F27" s="66">
        <v>65</v>
      </c>
      <c r="G27" s="81" t="str">
        <f>'จากทะเบียน (2)'!D70&amp;" ---&gt; "&amp;'จากทะเบียน (2)'!C70</f>
        <v>บช2/4A ---&gt; 61320104</v>
      </c>
      <c r="H27" s="72">
        <f>'จากทะเบียน (2)'!E70</f>
        <v>0</v>
      </c>
      <c r="I27" s="72">
        <f>'จากทะเบียน (2)'!F70</f>
        <v>11</v>
      </c>
      <c r="J27" s="73">
        <f aca="true" t="shared" si="5" ref="J27:J32">SUM(H27:I27)</f>
        <v>11</v>
      </c>
    </row>
    <row r="28" spans="1:10" ht="15" customHeight="1">
      <c r="A28" s="66">
        <v>23</v>
      </c>
      <c r="B28" s="67" t="str">
        <f>'จากทะเบียน (2)'!D33&amp;"--&gt; "&amp;'จากทะเบียน (2)'!C33</f>
        <v>กรร2/1--&gt; 61270101</v>
      </c>
      <c r="C28" s="66">
        <f>'จากทะเบียน (2)'!E33</f>
        <v>2</v>
      </c>
      <c r="D28" s="66">
        <f>'จากทะเบียน (2)'!F33</f>
        <v>23</v>
      </c>
      <c r="E28" s="85">
        <f t="shared" si="3"/>
        <v>25</v>
      </c>
      <c r="F28" s="66"/>
      <c r="G28" s="81" t="str">
        <f>'จากทะเบียน (2)'!D71&amp;" ---&gt; "&amp;'จากทะเบียน (2)'!C71</f>
        <v>บช2/4B ---&gt; 61320106</v>
      </c>
      <c r="H28" s="72">
        <f>'จากทะเบียน (2)'!E71</f>
        <v>0</v>
      </c>
      <c r="I28" s="72">
        <f>'จากทะเบียน (2)'!F71</f>
        <v>16</v>
      </c>
      <c r="J28" s="73">
        <f t="shared" si="5"/>
        <v>16</v>
      </c>
    </row>
    <row r="29" spans="1:10" ht="15" customHeight="1">
      <c r="A29" s="86">
        <v>24</v>
      </c>
      <c r="B29" s="67" t="str">
        <f>'จากทะเบียน (2)'!D34&amp;"--&gt; "&amp;'จากทะเบียน (2)'!C34</f>
        <v>กรร2/2--&gt; 61270102</v>
      </c>
      <c r="C29" s="66">
        <f>'จากทะเบียน (2)'!E34</f>
        <v>4</v>
      </c>
      <c r="D29" s="66">
        <f>'จากทะเบียน (2)'!F34</f>
        <v>12</v>
      </c>
      <c r="E29" s="85">
        <f t="shared" si="3"/>
        <v>16</v>
      </c>
      <c r="F29" s="66">
        <v>66</v>
      </c>
      <c r="G29" s="81" t="str">
        <f>'จากทะเบียน (2)'!D72&amp;" ---&gt; "&amp;'จากทะเบียน (2)'!C72</f>
        <v>กต2/1A ---&gt; 61320201</v>
      </c>
      <c r="H29" s="72">
        <f>'จากทะเบียน (2)'!E72</f>
        <v>3</v>
      </c>
      <c r="I29" s="72">
        <f>'จากทะเบียน (2)'!F72</f>
        <v>7</v>
      </c>
      <c r="J29" s="73">
        <f t="shared" si="5"/>
        <v>10</v>
      </c>
    </row>
    <row r="30" spans="1:10" ht="15" customHeight="1">
      <c r="A30" s="88">
        <v>25</v>
      </c>
      <c r="B30" s="67" t="str">
        <f>'จากทะเบียน (2)'!D35&amp;"--&gt; "&amp;'จากทะเบียน (2)'!C35</f>
        <v>ทท2/1--&gt; 61270201</v>
      </c>
      <c r="C30" s="66">
        <f>'จากทะเบียน (2)'!E35</f>
        <v>1</v>
      </c>
      <c r="D30" s="66">
        <f>'จากทะเบียน (2)'!F35</f>
        <v>9</v>
      </c>
      <c r="E30" s="85">
        <f t="shared" si="3"/>
        <v>10</v>
      </c>
      <c r="F30" s="66"/>
      <c r="G30" s="81" t="str">
        <f>'จากทะเบียน (2)'!D73&amp;" ---&gt; "&amp;'จากทะเบียน (2)'!C73</f>
        <v>กต2/1B ---&gt; 61320202</v>
      </c>
      <c r="H30" s="72">
        <f>'จากทะเบียน (2)'!E73</f>
        <v>1</v>
      </c>
      <c r="I30" s="72">
        <f>'จากทะเบียน (2)'!F73</f>
        <v>3</v>
      </c>
      <c r="J30" s="73">
        <f t="shared" si="5"/>
        <v>4</v>
      </c>
    </row>
    <row r="31" spans="1:10" ht="20.25" customHeight="1">
      <c r="A31" s="153" t="s">
        <v>154</v>
      </c>
      <c r="B31" s="154"/>
      <c r="C31" s="128">
        <f>SUM(C21:C30)</f>
        <v>36</v>
      </c>
      <c r="D31" s="128">
        <f>SUM(D21:D30)</f>
        <v>203</v>
      </c>
      <c r="E31" s="130">
        <f>SUM(E21:E30)</f>
        <v>239</v>
      </c>
      <c r="F31" s="66">
        <v>67</v>
      </c>
      <c r="G31" s="81" t="str">
        <f>'จากทะเบียน (2)'!D74&amp;" ---&gt; "&amp;'จากทะเบียน (2)'!C74</f>
        <v>คต2/1A ---&gt; 61320401</v>
      </c>
      <c r="H31" s="72">
        <f>'จากทะเบียน (2)'!E74</f>
        <v>2</v>
      </c>
      <c r="I31" s="72">
        <f>'จากทะเบียน (2)'!F74</f>
        <v>23</v>
      </c>
      <c r="J31" s="73">
        <f t="shared" si="5"/>
        <v>25</v>
      </c>
    </row>
    <row r="32" spans="1:10" ht="15" customHeight="1">
      <c r="A32" s="90">
        <v>26</v>
      </c>
      <c r="B32" s="67" t="str">
        <f>'จากทะเบียน (2)'!D36&amp;"--&gt; "&amp;'จากทะเบียน (2)'!C36</f>
        <v>บช3/3--&gt; 60220103</v>
      </c>
      <c r="C32" s="66">
        <f>'จากทะเบียน (2)'!E36</f>
        <v>0</v>
      </c>
      <c r="D32" s="66">
        <f>'จากทะเบียน (2)'!F36</f>
        <v>29</v>
      </c>
      <c r="E32" s="85">
        <f t="shared" si="3"/>
        <v>29</v>
      </c>
      <c r="F32" s="66"/>
      <c r="G32" s="81" t="str">
        <f>'จากทะเบียน (2)'!D75&amp;" ---&gt; "&amp;'จากทะเบียน (2)'!C75</f>
        <v>คต2/1B ---&gt; 61320402</v>
      </c>
      <c r="H32" s="72">
        <f>'จากทะเบียน (2)'!E75</f>
        <v>4</v>
      </c>
      <c r="I32" s="72">
        <f>'จากทะเบียน (2)'!F75</f>
        <v>8</v>
      </c>
      <c r="J32" s="73">
        <f t="shared" si="5"/>
        <v>12</v>
      </c>
    </row>
    <row r="33" spans="1:10" ht="15" customHeight="1">
      <c r="A33" s="92">
        <v>27</v>
      </c>
      <c r="B33" s="67" t="str">
        <f>'จากทะเบียน (2)'!D37&amp;"--&gt; "&amp;'จากทะเบียน (2)'!C37</f>
        <v>บช3/2--&gt; 60220102</v>
      </c>
      <c r="C33" s="66">
        <f>'จากทะเบียน (2)'!E37</f>
        <v>3</v>
      </c>
      <c r="D33" s="66">
        <f>'จากทะเบียน (2)'!F37</f>
        <v>29</v>
      </c>
      <c r="E33" s="85">
        <f t="shared" si="3"/>
        <v>32</v>
      </c>
      <c r="F33" s="66">
        <v>68</v>
      </c>
      <c r="G33" s="81" t="str">
        <f>'จากทะเบียน (2)'!D76&amp;" ---&gt; "&amp;'จากทะเบียน (2)'!C76</f>
        <v>ลจ2/1 ---&gt; 61321401</v>
      </c>
      <c r="H33" s="72">
        <f>'จากทะเบียน (2)'!E76</f>
        <v>6</v>
      </c>
      <c r="I33" s="72">
        <f>'จากทะเบียน (2)'!F76</f>
        <v>23</v>
      </c>
      <c r="J33" s="73">
        <f t="shared" si="4"/>
        <v>29</v>
      </c>
    </row>
    <row r="34" spans="1:10" ht="18.75" customHeight="1">
      <c r="A34" s="92">
        <v>28</v>
      </c>
      <c r="B34" s="67" t="str">
        <f>'จากทะเบียน (2)'!D38&amp;"--&gt; "&amp;'จากทะเบียน (2)'!C38</f>
        <v>บช3/1--&gt; 60220101</v>
      </c>
      <c r="C34" s="66">
        <f>'จากทะเบียน (2)'!E38</f>
        <v>2</v>
      </c>
      <c r="D34" s="66">
        <f>'จากทะเบียน (2)'!F38</f>
        <v>32</v>
      </c>
      <c r="E34" s="85">
        <f t="shared" si="3"/>
        <v>34</v>
      </c>
      <c r="F34" s="66">
        <v>69</v>
      </c>
      <c r="G34" s="81" t="str">
        <f>'จากทะเบียน (2)'!D77&amp;" ---&gt; "&amp;'จากทะเบียน (2)'!C77</f>
        <v>คฟ2/1 ---&gt; 61330801</v>
      </c>
      <c r="H34" s="72">
        <f>'จากทะเบียน (2)'!E77</f>
        <v>2</v>
      </c>
      <c r="I34" s="72">
        <f>'จากทะเบียน (2)'!F77</f>
        <v>3</v>
      </c>
      <c r="J34" s="73">
        <f t="shared" si="4"/>
        <v>5</v>
      </c>
    </row>
    <row r="35" spans="1:10" ht="18.75" customHeight="1">
      <c r="A35" s="92">
        <v>29</v>
      </c>
      <c r="B35" s="67" t="str">
        <f>'จากทะเบียน (2)'!D39&amp;"--&gt; "&amp;'จากทะเบียน (2)'!C39</f>
        <v>กต3/1--&gt; 60220201</v>
      </c>
      <c r="C35" s="66">
        <f>'จากทะเบียน (2)'!E39</f>
        <v>3</v>
      </c>
      <c r="D35" s="66">
        <f>'จากทะเบียน (2)'!F39</f>
        <v>21</v>
      </c>
      <c r="E35" s="85">
        <f t="shared" si="3"/>
        <v>24</v>
      </c>
      <c r="F35" s="66">
        <v>70</v>
      </c>
      <c r="G35" s="81" t="str">
        <f>'จากทะเบียน (2)'!D78&amp;" ---&gt; "&amp;'จากทะเบียน (2)'!C78</f>
        <v>คอ2/1 ---&gt; 61340401</v>
      </c>
      <c r="H35" s="72">
        <f>'จากทะเบียน (2)'!E78</f>
        <v>1</v>
      </c>
      <c r="I35" s="72">
        <f>'จากทะเบียน (2)'!F78</f>
        <v>2</v>
      </c>
      <c r="J35" s="87">
        <f>SUM(H35:I35)</f>
        <v>3</v>
      </c>
    </row>
    <row r="36" spans="1:10" ht="18" customHeight="1">
      <c r="A36" s="92">
        <v>30</v>
      </c>
      <c r="B36" s="67" t="str">
        <f>'จากทะเบียน (2)'!D40&amp;"--&gt; "&amp;'จากทะเบียน (2)'!C40</f>
        <v>คต3/1--&gt; 60220401</v>
      </c>
      <c r="C36" s="66">
        <f>'จากทะเบียน (2)'!E40</f>
        <v>13</v>
      </c>
      <c r="D36" s="66">
        <f>'จากทะเบียน (2)'!F40</f>
        <v>21</v>
      </c>
      <c r="E36" s="85">
        <f t="shared" si="3"/>
        <v>34</v>
      </c>
      <c r="F36" s="66">
        <v>71</v>
      </c>
      <c r="G36" s="81" t="str">
        <f>'จากทะเบียน (2)'!D79&amp;" ---&gt; "&amp;'จากทะเบียน (2)'!C79</f>
        <v>กร2/1 ---&gt; 61370101</v>
      </c>
      <c r="H36" s="72">
        <f>'จากทะเบียน (2)'!E79</f>
        <v>8</v>
      </c>
      <c r="I36" s="72">
        <f>'จากทะเบียน (2)'!F79</f>
        <v>26</v>
      </c>
      <c r="J36" s="87">
        <f>SUM(H36:I36)</f>
        <v>34</v>
      </c>
    </row>
    <row r="37" spans="1:10" ht="20.25" customHeight="1">
      <c r="A37" s="92">
        <v>31</v>
      </c>
      <c r="B37" s="67" t="str">
        <f>'จากทะเบียน (2)'!D41&amp;"--&gt; "&amp;'จากทะเบียน (2)'!C41</f>
        <v>คอ3/1--&gt; 60240401</v>
      </c>
      <c r="C37" s="66">
        <f>'จากทะเบียน (2)'!E41</f>
        <v>6</v>
      </c>
      <c r="D37" s="66">
        <f>'จากทะเบียน (2)'!F41</f>
        <v>12</v>
      </c>
      <c r="E37" s="85">
        <f t="shared" si="3"/>
        <v>18</v>
      </c>
      <c r="F37" s="66">
        <v>72</v>
      </c>
      <c r="G37" s="81" t="str">
        <f>'จากทะเบียน (2)'!D80&amp;" ---&gt; "&amp;'จากทะเบียน (2)'!C80</f>
        <v>ทท2/1 ---&gt; 61370201</v>
      </c>
      <c r="H37" s="72">
        <f>'จากทะเบียน (2)'!E80</f>
        <v>2</v>
      </c>
      <c r="I37" s="72">
        <f>'จากทะเบียน (2)'!F80</f>
        <v>7</v>
      </c>
      <c r="J37" s="87">
        <f>SUM(H37:I37)</f>
        <v>9</v>
      </c>
    </row>
    <row r="38" spans="1:10" ht="20.25" customHeight="1">
      <c r="A38" s="92">
        <v>32</v>
      </c>
      <c r="B38" s="67" t="str">
        <f>'จากทะเบียน (2)'!D42&amp;"--&gt; "&amp;'จากทะเบียน (2)'!C42</f>
        <v>ทนศ3/1--&gt; 60220101</v>
      </c>
      <c r="C38" s="66">
        <f>'จากทะเบียน (2)'!E42</f>
        <v>3</v>
      </c>
      <c r="D38" s="66">
        <f>'จากทะเบียน (2)'!F42</f>
        <v>2</v>
      </c>
      <c r="E38" s="85">
        <f t="shared" si="3"/>
        <v>5</v>
      </c>
      <c r="F38" s="88">
        <v>73</v>
      </c>
      <c r="G38" s="89" t="str">
        <f>'จากทะเบียน (2)'!D81&amp;" ---&gt; "&amp;'จากทะเบียน (2)'!C81</f>
        <v>ทนท2/1 ---&gt; 61390101</v>
      </c>
      <c r="H38" s="72">
        <f>'จากทะเบียน (2)'!E81</f>
        <v>2</v>
      </c>
      <c r="I38" s="72">
        <f>'จากทะเบียน (2)'!F81</f>
        <v>5</v>
      </c>
      <c r="J38" s="87">
        <f>SUM(H38:I38)</f>
        <v>7</v>
      </c>
    </row>
    <row r="39" spans="1:15" ht="21" customHeight="1">
      <c r="A39" s="92">
        <v>33</v>
      </c>
      <c r="B39" s="67" t="str">
        <f>'จากทะเบียน (2)'!D43&amp;"--&gt; "&amp;'จากทะเบียน (2)'!C43</f>
        <v>ทท3/1--&gt; 60270201</v>
      </c>
      <c r="C39" s="66">
        <f>'จากทะเบียน (2)'!E43</f>
        <v>2</v>
      </c>
      <c r="D39" s="66">
        <f>'จากทะเบียน (2)'!F43</f>
        <v>3</v>
      </c>
      <c r="E39" s="85">
        <f t="shared" si="3"/>
        <v>5</v>
      </c>
      <c r="F39" s="155" t="s">
        <v>81</v>
      </c>
      <c r="G39" s="156"/>
      <c r="H39" s="128">
        <f>SUM(H24:H38)</f>
        <v>40</v>
      </c>
      <c r="I39" s="128">
        <f>SUM(I24:I38)</f>
        <v>235</v>
      </c>
      <c r="J39" s="128">
        <f>SUM(J24:J38)</f>
        <v>275</v>
      </c>
      <c r="L39" s="55"/>
      <c r="M39" s="56"/>
      <c r="N39" s="39"/>
      <c r="O39" s="54"/>
    </row>
    <row r="40" spans="1:10" ht="15" customHeight="1">
      <c r="A40" s="92">
        <v>34</v>
      </c>
      <c r="B40" s="67" t="str">
        <f>'จากทะเบียน (2)'!D44&amp;"--&gt; "&amp;'จากทะเบียน (2)'!C33</f>
        <v>กร3/1--&gt; 61270101</v>
      </c>
      <c r="C40" s="66">
        <f>'จากทะเบียน (2)'!E44</f>
        <v>1</v>
      </c>
      <c r="D40" s="66">
        <f>'จากทะเบียน (2)'!F44</f>
        <v>24</v>
      </c>
      <c r="E40" s="85">
        <f t="shared" si="3"/>
        <v>25</v>
      </c>
      <c r="F40" s="91">
        <v>74</v>
      </c>
      <c r="G40" s="71" t="str">
        <f>'จากทะเบียน (2)'!D90&amp;" ---&gt; "&amp;'จากทะเบียน (2)'!C90</f>
        <v>คฟ2/1 ---&gt; 60330801</v>
      </c>
      <c r="H40" s="72">
        <f>'จากทะเบียน (2)'!E490</f>
        <v>0</v>
      </c>
      <c r="I40" s="72">
        <f>'จากทะเบียน (2)'!F90</f>
        <v>0</v>
      </c>
      <c r="J40" s="73">
        <f>SUM(H40:I40)</f>
        <v>0</v>
      </c>
    </row>
    <row r="41" spans="1:10" ht="15" customHeight="1">
      <c r="A41" s="95">
        <v>35</v>
      </c>
      <c r="B41" s="67" t="str">
        <f>'จากทะเบียน (2)'!D34&amp;"--&gt; "&amp;'จากทะเบียน (2)'!C34</f>
        <v>กรร2/2--&gt; 61270102</v>
      </c>
      <c r="C41" s="66">
        <f>'จากทะเบียน (2)'!E45</f>
        <v>4</v>
      </c>
      <c r="D41" s="66">
        <f>'จากทะเบียน (2)'!F45</f>
        <v>4</v>
      </c>
      <c r="E41" s="85">
        <f t="shared" si="3"/>
        <v>8</v>
      </c>
      <c r="F41" s="84">
        <v>75</v>
      </c>
      <c r="G41" s="74" t="str">
        <f>'จากทะเบียน (2)'!D48&amp;" ---&gt; "&amp;'จากทะเบียน (2)'!C48</f>
        <v>ลจ2/1 ---&gt; 60321401</v>
      </c>
      <c r="H41" s="72">
        <f>'จากทะเบียน (2)'!E48</f>
        <v>0</v>
      </c>
      <c r="I41" s="72">
        <f>'จากทะเบียน (2)'!F48</f>
        <v>0</v>
      </c>
      <c r="J41" s="73">
        <f>SUM(H41:I41)</f>
        <v>0</v>
      </c>
    </row>
    <row r="42" spans="1:10" ht="21.75" customHeight="1">
      <c r="A42" s="155" t="s">
        <v>155</v>
      </c>
      <c r="B42" s="154"/>
      <c r="C42" s="128">
        <f>SUM(C32:C41)</f>
        <v>37</v>
      </c>
      <c r="D42" s="128">
        <f>SUM(D32:D41)</f>
        <v>177</v>
      </c>
      <c r="E42" s="136">
        <f>SUM(E32:E41)</f>
        <v>214</v>
      </c>
      <c r="F42" s="157" t="s">
        <v>11</v>
      </c>
      <c r="G42" s="154"/>
      <c r="H42" s="128">
        <f>SUM(H40:H41)</f>
        <v>0</v>
      </c>
      <c r="I42" s="128">
        <f>SUM(I40:I41)</f>
        <v>0</v>
      </c>
      <c r="J42" s="128">
        <f>SUM(J40:J41)</f>
        <v>0</v>
      </c>
    </row>
    <row r="43" spans="1:10" ht="20.25" customHeight="1">
      <c r="A43" s="98">
        <v>36</v>
      </c>
      <c r="B43" s="74" t="str">
        <f>'จากทะเบียน (2)'!D4&amp;"--&gt; "&amp;'จากทะเบียน (2)'!C4&amp;" **"</f>
        <v>กรร 3/3--&gt; 58270103 **</v>
      </c>
      <c r="C43" s="66">
        <f>'จากทะเบียน (2)'!E4</f>
        <v>0</v>
      </c>
      <c r="D43" s="66">
        <f>'จากทะเบียน (2)'!F4</f>
        <v>0</v>
      </c>
      <c r="E43" s="73">
        <f aca="true" t="shared" si="6" ref="E43:E49">SUM(C43:D43)</f>
        <v>0</v>
      </c>
      <c r="F43" s="157" t="s">
        <v>6</v>
      </c>
      <c r="G43" s="154"/>
      <c r="H43" s="128">
        <f>SUM(H39,H42,H23)</f>
        <v>102</v>
      </c>
      <c r="I43" s="128">
        <f>SUM(I39,I42,I23)</f>
        <v>458</v>
      </c>
      <c r="J43" s="128">
        <f>SUM(J39,J42,J23)</f>
        <v>560</v>
      </c>
    </row>
    <row r="44" spans="1:10" ht="18.75" customHeight="1">
      <c r="A44" s="98">
        <v>37</v>
      </c>
      <c r="B44" s="74" t="str">
        <f>'จากทะเบียน (2)'!D5&amp;"--&gt; "&amp;'จากทะเบียน (2)'!C5&amp;" **"</f>
        <v>กรร 3/2--&gt; 59270102 **</v>
      </c>
      <c r="C44" s="66">
        <f>'จากทะเบียน (2)'!E5</f>
        <v>0</v>
      </c>
      <c r="D44" s="66">
        <f>'จากทะเบียน (2)'!F5</f>
        <v>1</v>
      </c>
      <c r="E44" s="73">
        <f t="shared" si="6"/>
        <v>1</v>
      </c>
      <c r="F44" s="160" t="s">
        <v>61</v>
      </c>
      <c r="G44" s="161"/>
      <c r="H44" s="131">
        <f>C52+H43</f>
        <v>233</v>
      </c>
      <c r="I44" s="132">
        <f>D52+I43</f>
        <v>1124</v>
      </c>
      <c r="J44" s="132">
        <f>E52+J43</f>
        <v>1357</v>
      </c>
    </row>
    <row r="45" spans="1:10" ht="18.75" customHeight="1">
      <c r="A45" s="98">
        <v>38</v>
      </c>
      <c r="B45" s="74" t="str">
        <f>'จากทะเบียน (2)'!D10&amp;"--&gt; "&amp;'จากทะเบียน (2)'!C10&amp;""</f>
        <v>คอ3/1--&gt; 59240401</v>
      </c>
      <c r="C45" s="66">
        <f>'จากทะเบียน (2)'!E10</f>
        <v>0</v>
      </c>
      <c r="D45" s="66">
        <f>'จากทะเบียน (2)'!F10</f>
        <v>1</v>
      </c>
      <c r="E45" s="73">
        <f t="shared" si="6"/>
        <v>1</v>
      </c>
      <c r="F45" s="160" t="s">
        <v>67</v>
      </c>
      <c r="G45" s="161"/>
      <c r="H45" s="131">
        <f>H44+C64</f>
        <v>245</v>
      </c>
      <c r="I45" s="132">
        <f>I44+D64</f>
        <v>1195</v>
      </c>
      <c r="J45" s="132">
        <f>E64+J44</f>
        <v>1440</v>
      </c>
    </row>
    <row r="46" spans="1:10" ht="18.75" customHeight="1">
      <c r="A46" s="98">
        <v>39</v>
      </c>
      <c r="B46" s="74" t="str">
        <f>'จากทะเบียน (2)'!D6&amp;"--&gt; "&amp;'จากทะเบียน (2)'!C6&amp;" **"</f>
        <v>การบัญชี บช.3/3--&gt; 59220103 **</v>
      </c>
      <c r="C46" s="66">
        <f>'จากทะเบียน (2)'!E6</f>
        <v>0</v>
      </c>
      <c r="D46" s="66">
        <f>'จากทะเบียน (2)'!F6</f>
        <v>1</v>
      </c>
      <c r="E46" s="73">
        <f t="shared" si="6"/>
        <v>1</v>
      </c>
      <c r="F46" s="160" t="s">
        <v>59</v>
      </c>
      <c r="G46" s="161"/>
      <c r="H46" s="131">
        <f>C64</f>
        <v>12</v>
      </c>
      <c r="I46" s="131">
        <f>D64</f>
        <v>71</v>
      </c>
      <c r="J46" s="131">
        <f>E64</f>
        <v>83</v>
      </c>
    </row>
    <row r="47" spans="1:10" ht="18" customHeight="1">
      <c r="A47" s="98">
        <v>40</v>
      </c>
      <c r="B47" s="74" t="str">
        <f>'จากทะเบียน (2)'!D7&amp;"--&gt; "&amp;'จากทะเบียน (2)'!C7&amp;" **"</f>
        <v>การบัญชี บช.3/2--&gt; 59220102 **</v>
      </c>
      <c r="C47" s="66">
        <f>'จากทะเบียน (2)'!E7</f>
        <v>0</v>
      </c>
      <c r="D47" s="66">
        <f>'จากทะเบียน (2)'!F7</f>
        <v>1</v>
      </c>
      <c r="E47" s="73">
        <f t="shared" si="6"/>
        <v>1</v>
      </c>
      <c r="F47" s="157" t="s">
        <v>5</v>
      </c>
      <c r="G47" s="154"/>
      <c r="H47" s="133">
        <f>SUM(C52+H43+C64)</f>
        <v>245</v>
      </c>
      <c r="I47" s="133">
        <f>D52+I43+D64</f>
        <v>1195</v>
      </c>
      <c r="J47" s="133">
        <f>SUM(H47:I47)</f>
        <v>1440</v>
      </c>
    </row>
    <row r="48" spans="1:10" ht="16.5" customHeight="1">
      <c r="A48" s="98">
        <v>41</v>
      </c>
      <c r="B48" s="74" t="str">
        <f>'จากทะเบียน (2)'!D8&amp;"--&gt; "&amp;'จากทะเบียน (2)'!C8&amp;" **"</f>
        <v>การบัญชี บช.3/1--&gt; 59220101 **</v>
      </c>
      <c r="C48" s="66">
        <f>'จากทะเบียน (2)'!E8</f>
        <v>0</v>
      </c>
      <c r="D48" s="66">
        <f>'จากทะเบียน (2)'!F8</f>
        <v>2</v>
      </c>
      <c r="E48" s="73">
        <f t="shared" si="6"/>
        <v>2</v>
      </c>
      <c r="F48" s="93"/>
      <c r="G48" s="134"/>
      <c r="H48" s="94"/>
      <c r="I48" s="94"/>
      <c r="J48" s="94"/>
    </row>
    <row r="49" spans="1:10" ht="23.25" customHeight="1">
      <c r="A49" s="98">
        <v>42</v>
      </c>
      <c r="B49" s="74" t="str">
        <f>'จากทะเบียน (2)'!D9&amp;"--&gt; "&amp;'จากทะเบียน (2)'!C9&amp;" **"</f>
        <v>คต3/2 --&gt; 59220402 **</v>
      </c>
      <c r="C49" s="66">
        <f>'จากทะเบียน (2)'!E9</f>
        <v>0</v>
      </c>
      <c r="D49" s="66">
        <f>'จากทะเบียน (2)'!F9</f>
        <v>2</v>
      </c>
      <c r="E49" s="73">
        <f t="shared" si="6"/>
        <v>2</v>
      </c>
      <c r="F49" s="96"/>
      <c r="G49" s="97"/>
      <c r="H49" s="94"/>
      <c r="I49" s="94"/>
      <c r="J49" s="135"/>
    </row>
    <row r="50" spans="1:10" ht="19.5" customHeight="1">
      <c r="A50" s="157" t="s">
        <v>8</v>
      </c>
      <c r="B50" s="154"/>
      <c r="C50" s="128">
        <f>SUM(C43:C49)</f>
        <v>0</v>
      </c>
      <c r="D50" s="128">
        <f>SUM(D43:D49)</f>
        <v>8</v>
      </c>
      <c r="E50" s="128">
        <f>SUM(E43:E49)</f>
        <v>8</v>
      </c>
      <c r="F50" s="94"/>
      <c r="G50" s="137" t="s">
        <v>79</v>
      </c>
      <c r="H50" s="94"/>
      <c r="I50" s="94"/>
      <c r="J50" s="94"/>
    </row>
    <row r="51" spans="1:10" ht="20.25" customHeight="1">
      <c r="A51" s="157" t="s">
        <v>83</v>
      </c>
      <c r="B51" s="154"/>
      <c r="C51" s="128">
        <f>SUM(C42+C50)</f>
        <v>37</v>
      </c>
      <c r="D51" s="128">
        <f>SUM(D42+D50)</f>
        <v>185</v>
      </c>
      <c r="E51" s="136">
        <f>SUM(E42+E50)</f>
        <v>222</v>
      </c>
      <c r="F51" s="94"/>
      <c r="G51" s="138" t="s">
        <v>69</v>
      </c>
      <c r="H51" s="94"/>
      <c r="I51" s="94"/>
      <c r="J51" s="94"/>
    </row>
    <row r="52" spans="1:10" ht="21" customHeight="1">
      <c r="A52" s="166" t="s">
        <v>10</v>
      </c>
      <c r="B52" s="167"/>
      <c r="C52" s="139">
        <f>SUM(C20+C31+C51)</f>
        <v>131</v>
      </c>
      <c r="D52" s="128">
        <f>SUM(D20+D31+D51)</f>
        <v>666</v>
      </c>
      <c r="E52" s="128">
        <f>SUM(C52:D52)</f>
        <v>797</v>
      </c>
      <c r="F52" s="94"/>
      <c r="G52" s="99" t="str">
        <f>'จากทะเบียน (2)'!Q30</f>
        <v>ข้อมูล ณ วันที่ 17 ธันวาคม 2562</v>
      </c>
      <c r="H52" s="99"/>
      <c r="I52" s="94"/>
      <c r="J52" s="94"/>
    </row>
    <row r="53" spans="1:11" ht="19.5" customHeight="1">
      <c r="A53" s="103">
        <v>42</v>
      </c>
      <c r="B53" s="104" t="str">
        <f>'จากทะเบียน (2)'!D83&amp;"--&gt; "&amp;'จากทะเบียน (2)'!C83</f>
        <v>ปตรี บช1/2--&gt; 62420102</v>
      </c>
      <c r="C53" s="91">
        <f>'จากทะเบียน (2)'!E83</f>
        <v>1</v>
      </c>
      <c r="D53" s="141">
        <f>'จากทะเบียน (2)'!F83</f>
        <v>19</v>
      </c>
      <c r="E53" s="87">
        <f>SUM(C53:D53)</f>
        <v>20</v>
      </c>
      <c r="F53" s="94"/>
      <c r="G53" s="99"/>
      <c r="H53" s="99"/>
      <c r="I53" s="94"/>
      <c r="J53" s="94"/>
      <c r="K53" s="53" t="s">
        <v>74</v>
      </c>
    </row>
    <row r="54" spans="1:10" ht="16.5" customHeight="1">
      <c r="A54" s="88">
        <v>43</v>
      </c>
      <c r="B54" s="67" t="str">
        <f>'จากทะเบียน (2)'!D82&amp;"--&gt; "&amp;'จากทะเบียน (2)'!C82</f>
        <v>ปตรี บช1/1--&gt; 62420101</v>
      </c>
      <c r="C54" s="88">
        <f>'จากทะเบียน (2)'!E82</f>
        <v>1</v>
      </c>
      <c r="D54" s="88">
        <f>'จากทะเบียน (2)'!F82</f>
        <v>13</v>
      </c>
      <c r="E54" s="73">
        <f>SUM(C54:D54)</f>
        <v>14</v>
      </c>
      <c r="F54" s="94"/>
      <c r="G54" s="99"/>
      <c r="H54" s="99"/>
      <c r="I54" s="94"/>
      <c r="J54" s="94"/>
    </row>
    <row r="55" spans="1:10" ht="18.75" customHeight="1">
      <c r="A55" s="164" t="s">
        <v>87</v>
      </c>
      <c r="B55" s="165"/>
      <c r="C55" s="142">
        <f>SUM(C53:C54)</f>
        <v>2</v>
      </c>
      <c r="D55" s="143">
        <f>SUM(D53:D54)</f>
        <v>32</v>
      </c>
      <c r="E55" s="143">
        <f>SUM(E53:E54)</f>
        <v>34</v>
      </c>
      <c r="F55" s="94"/>
      <c r="G55" s="99"/>
      <c r="H55" s="99"/>
      <c r="I55" s="94"/>
      <c r="J55" s="94"/>
    </row>
    <row r="56" spans="1:11" ht="19.5" customHeight="1">
      <c r="A56" s="78">
        <v>44</v>
      </c>
      <c r="B56" s="67" t="str">
        <f>'จากทะเบียน (2)'!D84&amp;"--&gt; "&amp;'จากทะเบียน (2)'!C84</f>
        <v>ปตรี บช 2/1--&gt; 61420101</v>
      </c>
      <c r="C56" s="78">
        <f>'จากทะเบียน (2)'!E84</f>
        <v>0</v>
      </c>
      <c r="D56" s="78">
        <f>'จากทะเบียน (2)'!F84</f>
        <v>17</v>
      </c>
      <c r="E56" s="73">
        <f>SUM(C56:D56)</f>
        <v>17</v>
      </c>
      <c r="F56" s="94"/>
      <c r="G56" s="94"/>
      <c r="H56" s="99"/>
      <c r="I56" s="94"/>
      <c r="J56" s="135"/>
      <c r="K56" s="145"/>
    </row>
    <row r="57" spans="1:10" ht="20.25" customHeight="1">
      <c r="A57" s="66">
        <v>45</v>
      </c>
      <c r="B57" s="67" t="str">
        <f>'จากทะเบียน (2)'!D85&amp;"--&gt; "&amp;'จากทะเบียน (2)'!C85</f>
        <v>ป.ตรี บช2/2--&gt; 61420102</v>
      </c>
      <c r="C57" s="66">
        <f>'จากทะเบียน (2)'!E85</f>
        <v>1</v>
      </c>
      <c r="D57" s="66">
        <f>'จากทะเบียน (2)'!F85</f>
        <v>18</v>
      </c>
      <c r="E57" s="73">
        <f>SUM(C57:D57)</f>
        <v>19</v>
      </c>
      <c r="F57" s="94"/>
      <c r="G57" s="100" t="s">
        <v>157</v>
      </c>
      <c r="H57" s="162" t="s">
        <v>161</v>
      </c>
      <c r="I57" s="162"/>
      <c r="J57" s="162"/>
    </row>
    <row r="58" spans="1:10" ht="15" customHeight="1">
      <c r="A58" s="88">
        <v>46</v>
      </c>
      <c r="B58" s="67" t="str">
        <f>'จากทะเบียน (2)'!D86&amp;"--&gt; "&amp;'จากทะเบียน (2)'!C86</f>
        <v>ปตรี คต2/1--&gt; 61420401</v>
      </c>
      <c r="C58" s="88">
        <f>'จากทะเบียน (2)'!E86</f>
        <v>7</v>
      </c>
      <c r="D58" s="88">
        <f>'จากทะเบียน (2)'!F86</f>
        <v>4</v>
      </c>
      <c r="E58" s="109">
        <f>SUM(C58:D58)</f>
        <v>11</v>
      </c>
      <c r="F58" s="94"/>
      <c r="G58" s="101" t="s">
        <v>90</v>
      </c>
      <c r="H58" s="163" t="s">
        <v>89</v>
      </c>
      <c r="I58" s="163"/>
      <c r="J58" s="163"/>
    </row>
    <row r="59" spans="1:10" ht="21" customHeight="1">
      <c r="A59" s="160" t="s">
        <v>88</v>
      </c>
      <c r="B59" s="161"/>
      <c r="C59" s="146">
        <f>SUM(C56:C58)</f>
        <v>8</v>
      </c>
      <c r="D59" s="147">
        <f>SUM(D56:D58)</f>
        <v>39</v>
      </c>
      <c r="E59" s="148">
        <f>SUM(E56:E58)</f>
        <v>47</v>
      </c>
      <c r="F59" s="94"/>
      <c r="G59" s="100" t="s">
        <v>91</v>
      </c>
      <c r="H59" s="112" t="s">
        <v>162</v>
      </c>
      <c r="I59" s="112"/>
      <c r="J59" s="112"/>
    </row>
    <row r="60" spans="1:10" ht="20.25" customHeight="1">
      <c r="A60" s="160" t="s">
        <v>59</v>
      </c>
      <c r="B60" s="161"/>
      <c r="C60" s="147">
        <f>C55+C59</f>
        <v>10</v>
      </c>
      <c r="D60" s="147">
        <f>D55+D59</f>
        <v>71</v>
      </c>
      <c r="E60" s="147">
        <f>E55+E59</f>
        <v>81</v>
      </c>
      <c r="F60" s="94"/>
      <c r="G60" s="100"/>
      <c r="H60" s="94"/>
      <c r="I60" s="102"/>
      <c r="J60" s="140"/>
    </row>
    <row r="61" spans="1:10" ht="20.25" customHeight="1">
      <c r="A61" s="110">
        <v>47</v>
      </c>
      <c r="B61" s="81" t="str">
        <f>'จากทะเบียน (2)'!D87&amp;"--&gt; "&amp;'จากทะเบียน (2)'!C87&amp;" **"</f>
        <v>ปตรี คต2--&gt; 60420401 **</v>
      </c>
      <c r="C61" s="72">
        <f>'จากทะเบียน (2)'!E87</f>
        <v>1</v>
      </c>
      <c r="D61" s="72">
        <f>'จากทะเบียน (2)'!F87</f>
        <v>0</v>
      </c>
      <c r="E61" s="111">
        <f>SUM(C61:D61)</f>
        <v>1</v>
      </c>
      <c r="F61" s="94"/>
      <c r="G61" s="97"/>
      <c r="H61" s="159"/>
      <c r="I61" s="159"/>
      <c r="J61" s="159"/>
    </row>
    <row r="62" spans="1:10" ht="20.25" customHeight="1">
      <c r="A62" s="113">
        <v>48</v>
      </c>
      <c r="B62" s="81" t="str">
        <f>'จากทะเบียน (2)'!D88&amp;"--&gt; "&amp;'จากทะเบียน (2)'!C88&amp;" **"</f>
        <v>ปตรี กต2--&gt; 59420201 **</v>
      </c>
      <c r="C62" s="72">
        <f>'จากทะเบียน (2)'!E88</f>
        <v>1</v>
      </c>
      <c r="D62" s="72">
        <f>'จากทะเบียน (2)'!F88</f>
        <v>0</v>
      </c>
      <c r="E62" s="111">
        <f>SUM(C62:D62)</f>
        <v>1</v>
      </c>
      <c r="F62" s="94"/>
      <c r="G62" s="105"/>
      <c r="H62" s="105"/>
      <c r="I62" s="106"/>
      <c r="J62" s="94"/>
    </row>
    <row r="63" spans="1:10" ht="21.75" customHeight="1">
      <c r="A63" s="160" t="s">
        <v>62</v>
      </c>
      <c r="B63" s="161"/>
      <c r="C63" s="147">
        <f>SUM(C61:C62)</f>
        <v>2</v>
      </c>
      <c r="D63" s="147">
        <f>SUM(D61:D62)</f>
        <v>0</v>
      </c>
      <c r="E63" s="147">
        <f>SUM(E61:E62)</f>
        <v>2</v>
      </c>
      <c r="F63" s="122"/>
      <c r="G63" s="105" t="s">
        <v>92</v>
      </c>
      <c r="H63" s="107"/>
      <c r="I63" s="107"/>
      <c r="J63" s="107"/>
    </row>
    <row r="64" spans="1:11" ht="15" customHeight="1">
      <c r="A64" s="164" t="s">
        <v>68</v>
      </c>
      <c r="B64" s="165"/>
      <c r="C64" s="149">
        <f>SUM(C55,C59,C63)</f>
        <v>12</v>
      </c>
      <c r="D64" s="149">
        <f>SUM(D59,D55,D63)</f>
        <v>71</v>
      </c>
      <c r="E64" s="149">
        <f>E55+E59+E63</f>
        <v>83</v>
      </c>
      <c r="F64" s="144"/>
      <c r="G64" s="105" t="s">
        <v>156</v>
      </c>
      <c r="H64" s="107"/>
      <c r="I64" s="107"/>
      <c r="J64" s="107"/>
      <c r="K64" s="57"/>
    </row>
    <row r="65" spans="1:11" ht="15" customHeight="1">
      <c r="A65" s="97"/>
      <c r="B65" s="97"/>
      <c r="C65" s="97"/>
      <c r="D65" s="97"/>
      <c r="E65" s="97"/>
      <c r="F65" s="100"/>
      <c r="G65" s="108" t="s">
        <v>93</v>
      </c>
      <c r="H65" s="105"/>
      <c r="I65" s="105"/>
      <c r="J65" s="105"/>
      <c r="K65" s="57"/>
    </row>
    <row r="66" spans="1:11" ht="15" customHeight="1">
      <c r="A66" s="97"/>
      <c r="B66" s="97"/>
      <c r="C66" s="97"/>
      <c r="D66" s="97"/>
      <c r="E66" s="97"/>
      <c r="F66" s="94"/>
      <c r="G66" s="108"/>
      <c r="H66" s="108"/>
      <c r="I66" s="108"/>
      <c r="J66" s="108"/>
      <c r="K66" s="57"/>
    </row>
    <row r="67" spans="6:10" ht="15" customHeight="1">
      <c r="F67" s="94"/>
      <c r="G67" s="97"/>
      <c r="H67" s="108"/>
      <c r="I67" s="108"/>
      <c r="J67" s="108"/>
    </row>
    <row r="68" spans="6:10" ht="15" customHeight="1">
      <c r="F68" s="94"/>
      <c r="G68" s="102"/>
      <c r="H68" s="107"/>
      <c r="I68" s="107"/>
      <c r="J68" s="107"/>
    </row>
    <row r="69" spans="6:10" ht="15" customHeight="1">
      <c r="F69" s="65"/>
      <c r="G69" s="105" t="s">
        <v>94</v>
      </c>
      <c r="H69" s="65"/>
      <c r="I69" s="65"/>
      <c r="J69" s="112"/>
    </row>
    <row r="70" spans="6:10" ht="15" customHeight="1">
      <c r="F70" s="97"/>
      <c r="G70" s="108" t="s">
        <v>95</v>
      </c>
      <c r="H70" s="108"/>
      <c r="I70" s="108"/>
      <c r="J70" s="108"/>
    </row>
    <row r="71" spans="6:10" ht="15" customHeight="1">
      <c r="F71" s="97"/>
      <c r="G71" s="108" t="s">
        <v>73</v>
      </c>
      <c r="H71" s="108"/>
      <c r="I71" s="108"/>
      <c r="J71" s="108"/>
    </row>
    <row r="72" spans="6:10" ht="15" customHeight="1">
      <c r="F72" s="97"/>
      <c r="G72" s="97"/>
      <c r="H72" s="97"/>
      <c r="I72" s="97"/>
      <c r="J72" s="97"/>
    </row>
    <row r="73" spans="6:10" ht="15" customHeight="1">
      <c r="F73" s="97"/>
      <c r="G73" s="97"/>
      <c r="H73" s="97"/>
      <c r="I73" s="97"/>
      <c r="J73" s="97"/>
    </row>
    <row r="74" spans="6:10" ht="15" customHeight="1">
      <c r="F74" s="97"/>
      <c r="G74" s="97"/>
      <c r="H74" s="97"/>
      <c r="I74" s="97"/>
      <c r="J74" s="97"/>
    </row>
    <row r="75" ht="15" customHeight="1"/>
  </sheetData>
  <sheetProtection/>
  <mergeCells count="23">
    <mergeCell ref="F43:G43"/>
    <mergeCell ref="A64:B64"/>
    <mergeCell ref="A50:B50"/>
    <mergeCell ref="A51:B51"/>
    <mergeCell ref="A52:B52"/>
    <mergeCell ref="A55:B55"/>
    <mergeCell ref="A60:B60"/>
    <mergeCell ref="A59:B59"/>
    <mergeCell ref="H61:J61"/>
    <mergeCell ref="F44:G44"/>
    <mergeCell ref="H57:J57"/>
    <mergeCell ref="H58:J58"/>
    <mergeCell ref="A63:B63"/>
    <mergeCell ref="F47:G47"/>
    <mergeCell ref="F46:G46"/>
    <mergeCell ref="F45:G45"/>
    <mergeCell ref="A2:J2"/>
    <mergeCell ref="F23:G23"/>
    <mergeCell ref="A31:B31"/>
    <mergeCell ref="F39:G39"/>
    <mergeCell ref="A42:B42"/>
    <mergeCell ref="F42:G42"/>
    <mergeCell ref="A20:B20"/>
  </mergeCells>
  <printOptions/>
  <pageMargins left="0.5905511811023623" right="0.3937007874015748" top="0.11811023622047245" bottom="0.15748031496062992" header="0.31496062992125984" footer="0.31496062992125984"/>
  <pageSetup horizontalDpi="300" verticalDpi="300" orientation="portrait" paperSize="9" scale="68" r:id="rId1"/>
  <rowBreaks count="1" manualBreakCount="1">
    <brk id="7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7"/>
  <sheetViews>
    <sheetView view="pageBreakPreview" zoomScale="70" zoomScaleNormal="90" zoomScaleSheetLayoutView="70" zoomScalePageLayoutView="0" workbookViewId="0" topLeftCell="L1">
      <selection activeCell="W9" sqref="W9"/>
    </sheetView>
  </sheetViews>
  <sheetFormatPr defaultColWidth="9.140625" defaultRowHeight="12.75"/>
  <cols>
    <col min="1" max="1" width="4.7109375" style="8" bestFit="1" customWidth="1"/>
    <col min="2" max="2" width="18.57421875" style="6" bestFit="1" customWidth="1"/>
    <col min="3" max="3" width="11.28125" style="8" bestFit="1" customWidth="1"/>
    <col min="4" max="4" width="18.57421875" style="6" bestFit="1" customWidth="1"/>
    <col min="5" max="5" width="7.00390625" style="61" customWidth="1"/>
    <col min="6" max="6" width="8.140625" style="61" customWidth="1"/>
    <col min="7" max="7" width="5.57421875" style="26" bestFit="1" customWidth="1"/>
    <col min="8" max="8" width="10.00390625" style="27" bestFit="1" customWidth="1"/>
    <col min="9" max="9" width="7.00390625" style="27" customWidth="1"/>
    <col min="10" max="10" width="12.140625" style="27" bestFit="1" customWidth="1"/>
    <col min="11" max="11" width="12.140625" style="27" customWidth="1"/>
    <col min="12" max="12" width="16.140625" style="27" bestFit="1" customWidth="1"/>
    <col min="13" max="13" width="34.00390625" style="27" customWidth="1"/>
    <col min="14" max="14" width="0.13671875" style="6" hidden="1" customWidth="1"/>
    <col min="15" max="15" width="4.421875" style="6" hidden="1" customWidth="1"/>
    <col min="16" max="16" width="2.7109375" style="6" customWidth="1"/>
    <col min="17" max="17" width="21.28125" style="6" customWidth="1"/>
    <col min="18" max="18" width="6.7109375" style="6" bestFit="1" customWidth="1"/>
    <col min="19" max="19" width="8.140625" style="6" bestFit="1" customWidth="1"/>
    <col min="20" max="20" width="8.421875" style="6" bestFit="1" customWidth="1"/>
    <col min="21" max="21" width="0.71875" style="13" customWidth="1"/>
    <col min="22" max="22" width="6.28125" style="6" customWidth="1"/>
    <col min="23" max="23" width="7.57421875" style="6" bestFit="1" customWidth="1"/>
    <col min="24" max="24" width="6.8515625" style="6" bestFit="1" customWidth="1"/>
    <col min="25" max="25" width="0.71875" style="13" customWidth="1"/>
    <col min="26" max="26" width="6.57421875" style="6" bestFit="1" customWidth="1"/>
    <col min="27" max="27" width="7.57421875" style="6" bestFit="1" customWidth="1"/>
    <col min="28" max="28" width="8.7109375" style="6" bestFit="1" customWidth="1"/>
    <col min="29" max="29" width="0.5625" style="13" customWidth="1"/>
    <col min="30" max="30" width="6.57421875" style="6" bestFit="1" customWidth="1"/>
    <col min="31" max="31" width="7.57421875" style="6" bestFit="1" customWidth="1"/>
    <col min="32" max="32" width="8.7109375" style="6" bestFit="1" customWidth="1"/>
    <col min="33" max="33" width="0.71875" style="13" customWidth="1"/>
    <col min="34" max="34" width="6.28125" style="6" customWidth="1"/>
    <col min="35" max="35" width="7.28125" style="6" customWidth="1"/>
    <col min="36" max="36" width="6.28125" style="6" customWidth="1"/>
    <col min="37" max="37" width="0.71875" style="13" customWidth="1"/>
    <col min="38" max="38" width="6.57421875" style="6" bestFit="1" customWidth="1"/>
    <col min="39" max="39" width="7.28125" style="6" customWidth="1"/>
    <col min="40" max="40" width="6.28125" style="6" customWidth="1"/>
    <col min="41" max="41" width="0.85546875" style="13" customWidth="1"/>
    <col min="42" max="42" width="6.28125" style="6" customWidth="1"/>
    <col min="43" max="43" width="7.57421875" style="6" bestFit="1" customWidth="1"/>
    <col min="44" max="44" width="6.57421875" style="6" bestFit="1" customWidth="1"/>
    <col min="45" max="45" width="0.85546875" style="13" customWidth="1"/>
    <col min="46" max="46" width="6.28125" style="6" customWidth="1"/>
    <col min="47" max="47" width="7.28125" style="6" customWidth="1"/>
    <col min="48" max="48" width="6.57421875" style="6" bestFit="1" customWidth="1"/>
    <col min="49" max="49" width="0.85546875" style="13" customWidth="1"/>
    <col min="50" max="50" width="6.28125" style="6" customWidth="1"/>
    <col min="51" max="51" width="7.28125" style="6" customWidth="1"/>
    <col min="52" max="52" width="6.421875" style="6" customWidth="1"/>
    <col min="53" max="53" width="0.85546875" style="6" customWidth="1"/>
    <col min="54" max="54" width="6.00390625" style="6" customWidth="1"/>
    <col min="55" max="55" width="6.140625" style="6" bestFit="1" customWidth="1"/>
    <col min="56" max="56" width="7.57421875" style="6" bestFit="1" customWidth="1"/>
    <col min="57" max="57" width="1.28515625" style="6" customWidth="1"/>
    <col min="58" max="58" width="6.421875" style="6" customWidth="1"/>
    <col min="59" max="59" width="5.7109375" style="6" customWidth="1"/>
    <col min="60" max="60" width="7.28125" style="6" customWidth="1"/>
    <col min="61" max="16384" width="9.140625" style="6" customWidth="1"/>
  </cols>
  <sheetData>
    <row r="1" spans="5:56" ht="24">
      <c r="E1" s="58"/>
      <c r="F1" s="58"/>
      <c r="Q1" s="172" t="s">
        <v>182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5:60" ht="24">
      <c r="E2" s="58"/>
      <c r="F2" s="58"/>
      <c r="H2" s="27" t="s">
        <v>15</v>
      </c>
      <c r="Q2" s="115" t="s">
        <v>51</v>
      </c>
      <c r="R2" s="174" t="s">
        <v>52</v>
      </c>
      <c r="S2" s="174"/>
      <c r="T2" s="174"/>
      <c r="U2" s="116"/>
      <c r="V2" s="171" t="s">
        <v>44</v>
      </c>
      <c r="W2" s="171"/>
      <c r="X2" s="171"/>
      <c r="Y2" s="116"/>
      <c r="Z2" s="171" t="s">
        <v>49</v>
      </c>
      <c r="AA2" s="171"/>
      <c r="AB2" s="171"/>
      <c r="AC2" s="116"/>
      <c r="AD2" s="171" t="s">
        <v>45</v>
      </c>
      <c r="AE2" s="171"/>
      <c r="AF2" s="171"/>
      <c r="AG2" s="116"/>
      <c r="AH2" s="171" t="s">
        <v>56</v>
      </c>
      <c r="AI2" s="171"/>
      <c r="AJ2" s="171"/>
      <c r="AK2" s="116"/>
      <c r="AL2" s="171" t="s">
        <v>46</v>
      </c>
      <c r="AM2" s="171"/>
      <c r="AN2" s="171"/>
      <c r="AO2" s="116"/>
      <c r="AP2" s="171" t="s">
        <v>47</v>
      </c>
      <c r="AQ2" s="171"/>
      <c r="AR2" s="171"/>
      <c r="AS2" s="116"/>
      <c r="AT2" s="171" t="s">
        <v>48</v>
      </c>
      <c r="AU2" s="171"/>
      <c r="AV2" s="171"/>
      <c r="AW2" s="116"/>
      <c r="AX2" s="171" t="s">
        <v>50</v>
      </c>
      <c r="AY2" s="171"/>
      <c r="AZ2" s="171"/>
      <c r="BA2" s="116"/>
      <c r="BB2" s="171" t="s">
        <v>57</v>
      </c>
      <c r="BC2" s="171"/>
      <c r="BD2" s="171"/>
      <c r="BE2" s="16"/>
      <c r="BF2" s="168" t="s">
        <v>86</v>
      </c>
      <c r="BG2" s="168"/>
      <c r="BH2" s="168"/>
    </row>
    <row r="3" spans="1:60" s="7" customFormat="1" ht="24">
      <c r="A3" s="14" t="s">
        <v>0</v>
      </c>
      <c r="B3" s="14" t="s">
        <v>18</v>
      </c>
      <c r="C3" s="14" t="s">
        <v>13</v>
      </c>
      <c r="D3" s="15" t="s">
        <v>14</v>
      </c>
      <c r="E3" s="59" t="s">
        <v>1</v>
      </c>
      <c r="F3" s="59" t="s">
        <v>2</v>
      </c>
      <c r="G3" s="31" t="s">
        <v>3</v>
      </c>
      <c r="H3" s="14">
        <v>62</v>
      </c>
      <c r="I3" s="28" t="s">
        <v>16</v>
      </c>
      <c r="J3" s="28" t="s">
        <v>17</v>
      </c>
      <c r="K3" s="28"/>
      <c r="L3" s="28" t="s">
        <v>43</v>
      </c>
      <c r="M3" s="28"/>
      <c r="N3" s="14" t="s">
        <v>18</v>
      </c>
      <c r="O3" s="15" t="s">
        <v>18</v>
      </c>
      <c r="Q3" s="115" t="s">
        <v>43</v>
      </c>
      <c r="R3" s="115" t="s">
        <v>1</v>
      </c>
      <c r="S3" s="115" t="s">
        <v>2</v>
      </c>
      <c r="T3" s="115" t="s">
        <v>3</v>
      </c>
      <c r="U3" s="116"/>
      <c r="V3" s="115" t="s">
        <v>1</v>
      </c>
      <c r="W3" s="115" t="s">
        <v>2</v>
      </c>
      <c r="X3" s="115" t="s">
        <v>3</v>
      </c>
      <c r="Y3" s="116"/>
      <c r="Z3" s="115" t="s">
        <v>1</v>
      </c>
      <c r="AA3" s="115" t="s">
        <v>2</v>
      </c>
      <c r="AB3" s="115" t="s">
        <v>3</v>
      </c>
      <c r="AC3" s="116"/>
      <c r="AD3" s="115" t="s">
        <v>1</v>
      </c>
      <c r="AE3" s="115" t="s">
        <v>2</v>
      </c>
      <c r="AF3" s="115" t="s">
        <v>3</v>
      </c>
      <c r="AG3" s="116"/>
      <c r="AH3" s="115" t="s">
        <v>1</v>
      </c>
      <c r="AI3" s="115" t="s">
        <v>2</v>
      </c>
      <c r="AJ3" s="115" t="s">
        <v>3</v>
      </c>
      <c r="AK3" s="116"/>
      <c r="AL3" s="115" t="s">
        <v>1</v>
      </c>
      <c r="AM3" s="115" t="s">
        <v>2</v>
      </c>
      <c r="AN3" s="115" t="s">
        <v>3</v>
      </c>
      <c r="AO3" s="116"/>
      <c r="AP3" s="115" t="s">
        <v>1</v>
      </c>
      <c r="AQ3" s="115" t="s">
        <v>2</v>
      </c>
      <c r="AR3" s="115" t="s">
        <v>3</v>
      </c>
      <c r="AS3" s="116"/>
      <c r="AT3" s="115" t="s">
        <v>1</v>
      </c>
      <c r="AU3" s="115" t="s">
        <v>2</v>
      </c>
      <c r="AV3" s="115" t="s">
        <v>3</v>
      </c>
      <c r="AW3" s="116"/>
      <c r="AX3" s="115" t="s">
        <v>1</v>
      </c>
      <c r="AY3" s="115" t="s">
        <v>2</v>
      </c>
      <c r="AZ3" s="115" t="s">
        <v>3</v>
      </c>
      <c r="BA3" s="116"/>
      <c r="BB3" s="115" t="s">
        <v>1</v>
      </c>
      <c r="BC3" s="115" t="s">
        <v>2</v>
      </c>
      <c r="BD3" s="115" t="s">
        <v>3</v>
      </c>
      <c r="BE3" s="16"/>
      <c r="BF3" s="11" t="s">
        <v>1</v>
      </c>
      <c r="BG3" s="11" t="s">
        <v>2</v>
      </c>
      <c r="BH3" s="11" t="s">
        <v>3</v>
      </c>
    </row>
    <row r="4" spans="1:60" ht="24">
      <c r="A4" s="12">
        <v>1</v>
      </c>
      <c r="B4" s="12" t="s">
        <v>47</v>
      </c>
      <c r="C4" s="12">
        <v>58270103</v>
      </c>
      <c r="D4" s="9" t="s">
        <v>96</v>
      </c>
      <c r="E4" s="60">
        <v>0</v>
      </c>
      <c r="F4" s="60">
        <v>0</v>
      </c>
      <c r="G4" s="32">
        <v>0</v>
      </c>
      <c r="H4" s="29" t="str">
        <f aca="true" t="shared" si="0" ref="H4:H37">LEFT(C4,2)</f>
        <v>58</v>
      </c>
      <c r="I4" s="29" t="str">
        <f aca="true" t="shared" si="1" ref="I4:I18">IF(MID(C4,3,1)="2","ปวช.",IF(MID(C4,3,1)="3","ปวส."))</f>
        <v>ปวช.</v>
      </c>
      <c r="J4" s="29" t="str">
        <f aca="true" t="shared" si="2" ref="J4:J22">IF(I4="ปวช.",IF(($H$3-H4)&gt;2,"จบไม่พร้อมรุ่น",IF(($H$3-H4)=2,3,IF(($H$3-H4)=1,2,1))),IF(($H$3-H4)&gt;1,"จบไม่พร้อมรุ่น",IF(($H$3-H4)=1,2,1)))</f>
        <v>จบไม่พร้อมรุ่น</v>
      </c>
      <c r="K4" s="29"/>
      <c r="L4" s="30" t="str">
        <f>I4&amp;J4&amp;K4</f>
        <v>ปวช.จบไม่พร้อมรุ่น</v>
      </c>
      <c r="M4" s="30" t="str">
        <f aca="true" t="shared" si="3" ref="M4:M37">B4&amp;L4</f>
        <v>การโรงแรมปวช.จบไม่พร้อมรุ่น</v>
      </c>
      <c r="N4" s="12" t="e">
        <f>MID(#REF!,3,4)</f>
        <v>#REF!</v>
      </c>
      <c r="O4" s="9" t="s">
        <v>19</v>
      </c>
      <c r="Q4" s="19" t="s">
        <v>33</v>
      </c>
      <c r="R4" s="18">
        <f>SUMIF($L$4:$L102,Q4,$E$4:$E$102)</f>
        <v>52</v>
      </c>
      <c r="S4" s="18">
        <f>SUMIF($L$4:$L102,Q4,$F$4:$F$103)</f>
        <v>268</v>
      </c>
      <c r="T4" s="19">
        <f aca="true" t="shared" si="4" ref="T4:T10">SUM(R4:S4)</f>
        <v>320</v>
      </c>
      <c r="U4" s="37" t="str">
        <f>V$2&amp;$Q4</f>
        <v>การบัญชีปวช.1</v>
      </c>
      <c r="V4" s="18">
        <f>SUMIF($M$4:$M$102,U4,$E$4:$E$102)</f>
        <v>7</v>
      </c>
      <c r="W4" s="18">
        <f>SUMIF($M$4:$M$102,U4,$F$4:$F$103)</f>
        <v>100</v>
      </c>
      <c r="X4" s="19">
        <f>SUM(V4:W4)</f>
        <v>107</v>
      </c>
      <c r="Y4" s="37" t="str">
        <f>Z$2&amp;$Q4</f>
        <v>การขาย/การตลาดปวช.1</v>
      </c>
      <c r="Z4" s="63">
        <f>SUMIF($M$4:$M$102,Y4,$E$4:$E$102)</f>
        <v>5</v>
      </c>
      <c r="AA4" s="18">
        <f>SUMIF($M$4:$M$102,Y4,$F$4:$F$103)</f>
        <v>34</v>
      </c>
      <c r="AB4" s="19">
        <f aca="true" t="shared" si="5" ref="AB4:AB13">SUM(Z4:AA4)</f>
        <v>39</v>
      </c>
      <c r="AC4" s="20" t="str">
        <f>AD$2&amp;$Q4</f>
        <v>คอมพิวเตอร์ธุรกิจปวช.1</v>
      </c>
      <c r="AD4" s="18">
        <f>SUMIF($M$4:$M$102,AC4,$E$4:$E$102)</f>
        <v>11</v>
      </c>
      <c r="AE4" s="18">
        <f>SUMIF($M$4:$M$102,AC4,$F$4:$F103)</f>
        <v>30</v>
      </c>
      <c r="AF4" s="19">
        <f>SUM(AD4:AE4)</f>
        <v>41</v>
      </c>
      <c r="AG4" s="20" t="str">
        <f>AH$2&amp;$Q4</f>
        <v>โลจิสติกส์ปวช.1</v>
      </c>
      <c r="AH4" s="18">
        <f>SUMIF($M$4:$M$102,AG4,$E$4:$E$102)</f>
        <v>0</v>
      </c>
      <c r="AI4" s="18">
        <f>SUMIF($M$4:$M$102,AG4,$F$4:$F$103)</f>
        <v>0</v>
      </c>
      <c r="AJ4" s="19">
        <f>SUM(AH4:AI4)</f>
        <v>0</v>
      </c>
      <c r="AK4" s="20" t="str">
        <f>AL$2&amp;$Q4</f>
        <v>อาหารและโภชนาการปวช.1</v>
      </c>
      <c r="AL4" s="18">
        <f>SUMIF($M$4:$M$102,AK4,$E$4:$E$102)</f>
        <v>6</v>
      </c>
      <c r="AM4" s="18">
        <f>SUMIF($M$4:$M$102,AK4,$F$4:$F$103)</f>
        <v>18</v>
      </c>
      <c r="AN4" s="19">
        <f>SUM(AL4:AM4)</f>
        <v>24</v>
      </c>
      <c r="AO4" s="20" t="str">
        <f>AP$2&amp;$Q4</f>
        <v>การโรงแรมปวช.1</v>
      </c>
      <c r="AP4" s="18">
        <f>SUMIF($M$4:$M$102,AO4,$E$4:$E$102)</f>
        <v>6</v>
      </c>
      <c r="AQ4" s="18">
        <f>SUMIF($M$4:$M$102,AO4,$F$4:$F$103)</f>
        <v>50</v>
      </c>
      <c r="AR4" s="19">
        <f>SUM(AP4:AQ4)</f>
        <v>56</v>
      </c>
      <c r="AS4" s="20" t="str">
        <f>AT$2&amp;$Q4</f>
        <v>การท่องเที่ยวปวช.1</v>
      </c>
      <c r="AT4" s="18">
        <f>SUMIF($M$4:$M$102,AS4,$E$4:$E$102)</f>
        <v>0</v>
      </c>
      <c r="AU4" s="18">
        <f>SUMIF($M$4:$M$102,AS4,$F$4:$F$103)</f>
        <v>9</v>
      </c>
      <c r="AV4" s="19">
        <f>SUM(AT4:AU4)</f>
        <v>9</v>
      </c>
      <c r="AW4" s="20" t="str">
        <f>AX$2&amp;$Q4</f>
        <v>ศิลปกรรม/กราฟิคปวช.1</v>
      </c>
      <c r="AX4" s="18">
        <f>SUMIF($M$4:$M$102,AW4,$E$4:$E$102)</f>
        <v>14</v>
      </c>
      <c r="AY4" s="18">
        <f>SUMIF($M$4:$M$102,AW4,$F$4:$F$103)</f>
        <v>2</v>
      </c>
      <c r="AZ4" s="19">
        <f>SUM(AX4:AY4)</f>
        <v>16</v>
      </c>
      <c r="BA4" s="20" t="str">
        <f>BB$2&amp;$Q4</f>
        <v>เทคโนโลยีสารสนเทศปวช.1</v>
      </c>
      <c r="BB4" s="18">
        <f>SUMIF($M$4:$M$102,BA4,$E$4:$E$102)</f>
        <v>3</v>
      </c>
      <c r="BC4" s="18">
        <f>SUMIF($M$4:$M$102,BA4,$F$4:$F$103)</f>
        <v>8</v>
      </c>
      <c r="BD4" s="19">
        <f>SUM(BB4:BC4)</f>
        <v>11</v>
      </c>
      <c r="BE4" s="20" t="str">
        <f>BF$2&amp;$Q4</f>
        <v>ภาษาต่างประเทศปวช.1</v>
      </c>
      <c r="BF4" s="18">
        <v>0</v>
      </c>
      <c r="BG4" s="18">
        <f>SUMIF($M$4:$M$102,BE4,$F$4:$F$103)</f>
        <v>17</v>
      </c>
      <c r="BH4" s="19">
        <f>SUM(BF4:BG4)</f>
        <v>17</v>
      </c>
    </row>
    <row r="5" spans="1:60" ht="24">
      <c r="A5" s="12">
        <v>2</v>
      </c>
      <c r="B5" s="12" t="s">
        <v>47</v>
      </c>
      <c r="C5" s="12">
        <v>59270102</v>
      </c>
      <c r="D5" s="9" t="s">
        <v>97</v>
      </c>
      <c r="E5" s="60">
        <v>0</v>
      </c>
      <c r="F5" s="60">
        <v>1</v>
      </c>
      <c r="G5" s="32">
        <v>1</v>
      </c>
      <c r="H5" s="29" t="str">
        <f t="shared" si="0"/>
        <v>59</v>
      </c>
      <c r="I5" s="29" t="str">
        <f t="shared" si="1"/>
        <v>ปวช.</v>
      </c>
      <c r="J5" s="29" t="str">
        <f t="shared" si="2"/>
        <v>จบไม่พร้อมรุ่น</v>
      </c>
      <c r="K5" s="29"/>
      <c r="L5" s="30" t="str">
        <f aca="true" t="shared" si="6" ref="L5:L78">I5&amp;J5&amp;K5</f>
        <v>ปวช.จบไม่พร้อมรุ่น</v>
      </c>
      <c r="M5" s="30" t="str">
        <f t="shared" si="3"/>
        <v>การโรงแรมปวช.จบไม่พร้อมรุ่น</v>
      </c>
      <c r="N5" s="12" t="e">
        <f>MID(#REF!,3,4)</f>
        <v>#REF!</v>
      </c>
      <c r="O5" s="9" t="s">
        <v>20</v>
      </c>
      <c r="Q5" s="19" t="s">
        <v>34</v>
      </c>
      <c r="R5" s="18">
        <f>SUMIF($L$4:$L$102,Q5,$E$4:$E$102)</f>
        <v>36</v>
      </c>
      <c r="S5" s="18">
        <f>SUMIF($L$4:$L$102,$Q5,$F$4:$F$102)</f>
        <v>203</v>
      </c>
      <c r="T5" s="19">
        <f t="shared" si="4"/>
        <v>239</v>
      </c>
      <c r="U5" s="37" t="str">
        <f>V$2&amp;$Q5</f>
        <v>การบัญชีปวช.2</v>
      </c>
      <c r="V5" s="18">
        <f>SUMIF($M$4:$M$102,U5,$E$4:$E$102)</f>
        <v>7</v>
      </c>
      <c r="W5" s="18">
        <f>SUMIF($M$4:$M$102,U5,$F$4:$F$103)</f>
        <v>82</v>
      </c>
      <c r="X5" s="19">
        <f aca="true" t="shared" si="7" ref="X5:X15">SUM(V5:W5)</f>
        <v>89</v>
      </c>
      <c r="Y5" s="37" t="str">
        <f>Z$2&amp;$Q5</f>
        <v>การขาย/การตลาดปวช.2</v>
      </c>
      <c r="Z5" s="18">
        <f>SUMIF($M$4:$M$102,Y5,$E$4:$E$102)</f>
        <v>2</v>
      </c>
      <c r="AA5" s="18">
        <f>SUMIF($M$4:$M$102,Y5,$F$4:$F$103)</f>
        <v>21</v>
      </c>
      <c r="AB5" s="19">
        <f t="shared" si="5"/>
        <v>23</v>
      </c>
      <c r="AC5" s="20" t="str">
        <f>AD$2&amp;$Q5</f>
        <v>คอมพิวเตอร์ธุรกิจปวช.2</v>
      </c>
      <c r="AD5" s="18">
        <f>SUMIF($M$4:$M$102,AC5,$E$4:$E$102)</f>
        <v>18</v>
      </c>
      <c r="AE5" s="18">
        <f>SUMIF($M$4:$M$102,AC5,$F$4:$F103)</f>
        <v>43</v>
      </c>
      <c r="AF5" s="19">
        <f aca="true" t="shared" si="8" ref="AF5:AF15">SUM(AD5:AE5)</f>
        <v>61</v>
      </c>
      <c r="AG5" s="20" t="str">
        <f>AH$2&amp;$Q5</f>
        <v>โลจิสติกส์ปวช.2</v>
      </c>
      <c r="AH5" s="18">
        <f>SUMIF($M$4:$M$102,AG5,$E$4:$E$102)</f>
        <v>0</v>
      </c>
      <c r="AI5" s="18">
        <f>SUMIF($M$4:$M$102,AG5,$F$4:$F$103)</f>
        <v>0</v>
      </c>
      <c r="AJ5" s="19">
        <f aca="true" t="shared" si="9" ref="AJ5:AJ15">SUM(AH5:AI5)</f>
        <v>0</v>
      </c>
      <c r="AK5" s="20" t="str">
        <f>AL$2&amp;$Q5</f>
        <v>อาหารและโภชนาการปวช.2</v>
      </c>
      <c r="AL5" s="18">
        <f>SUMIF($M$4:$M$102,AK5,$E$4:$E$102)</f>
        <v>2</v>
      </c>
      <c r="AM5" s="18">
        <f>SUMIF($M$4:$M$102,AK5,$F$4:$F$103)</f>
        <v>13</v>
      </c>
      <c r="AN5" s="19">
        <f aca="true" t="shared" si="10" ref="AN5:AN15">SUM(AL5:AM5)</f>
        <v>15</v>
      </c>
      <c r="AO5" s="20" t="str">
        <f>AP$2&amp;$Q5</f>
        <v>การโรงแรมปวช.2</v>
      </c>
      <c r="AP5" s="18">
        <f>SUMIF($M$4:$M$102,AO5,$E$4:$E$102)</f>
        <v>6</v>
      </c>
      <c r="AQ5" s="18">
        <f>SUMIF($M$4:$M$102,AO5,$F$4:$F$103)</f>
        <v>35</v>
      </c>
      <c r="AR5" s="19">
        <f aca="true" t="shared" si="11" ref="AR5:AR15">SUM(AP5:AQ5)</f>
        <v>41</v>
      </c>
      <c r="AS5" s="20" t="str">
        <f>AT$2&amp;$Q5</f>
        <v>การท่องเที่ยวปวช.2</v>
      </c>
      <c r="AT5" s="18">
        <f>SUMIF($M$4:$M$102,AS5,$E$4:$E$102)</f>
        <v>1</v>
      </c>
      <c r="AU5" s="18">
        <f>SUMIF($M$4:$M$102,AS5,$F$4:$F$103)</f>
        <v>9</v>
      </c>
      <c r="AV5" s="19">
        <f aca="true" t="shared" si="12" ref="AV5:AV15">SUM(AT5:AU5)</f>
        <v>10</v>
      </c>
      <c r="AW5" s="20" t="str">
        <f>AX$2&amp;$Q5</f>
        <v>ศิลปกรรม/กราฟิคปวช.2</v>
      </c>
      <c r="AX5" s="18">
        <f>SUMIF($M$4:$M$102,AW5,$E$4:$E$102)</f>
        <v>0</v>
      </c>
      <c r="AY5" s="18">
        <f>SUMIF($M$4:$M$102,AW5,$F$4:$F$103)</f>
        <v>0</v>
      </c>
      <c r="AZ5" s="19">
        <f aca="true" t="shared" si="13" ref="AZ5:AZ15">SUM(AX5:AY5)</f>
        <v>0</v>
      </c>
      <c r="BA5" s="20" t="str">
        <f>BB$2&amp;$Q5</f>
        <v>เทคโนโลยีสารสนเทศปวช.2</v>
      </c>
      <c r="BB5" s="18">
        <f>SUMIF($M$4:$M$102,BA5,$E$4:$E$102)</f>
        <v>0</v>
      </c>
      <c r="BC5" s="18">
        <f>SUMIF($M$4:$M$102,BA5,$F$4:$F$103)</f>
        <v>0</v>
      </c>
      <c r="BD5" s="19">
        <f>SUM(BB5:BC5)</f>
        <v>0</v>
      </c>
      <c r="BE5" s="20" t="str">
        <f>BF$2&amp;$Q5</f>
        <v>ภาษาต่างประเทศปวช.2</v>
      </c>
      <c r="BF5" s="18">
        <f>SUMIF($M$4:$M$102,BE5,$E$4:$E$102)</f>
        <v>0</v>
      </c>
      <c r="BG5" s="18">
        <f>SUMIF($M$4:$M$102,BE5,$F$4:$F$103)</f>
        <v>0</v>
      </c>
      <c r="BH5" s="19">
        <f>SUM(BF5:BG5)</f>
        <v>0</v>
      </c>
    </row>
    <row r="6" spans="1:60" ht="24">
      <c r="A6" s="12">
        <v>3</v>
      </c>
      <c r="B6" s="12" t="s">
        <v>44</v>
      </c>
      <c r="C6" s="12">
        <v>59220103</v>
      </c>
      <c r="D6" s="9" t="s">
        <v>85</v>
      </c>
      <c r="E6" s="60">
        <v>0</v>
      </c>
      <c r="F6" s="60">
        <v>1</v>
      </c>
      <c r="G6" s="32">
        <v>1</v>
      </c>
      <c r="H6" s="29" t="str">
        <f t="shared" si="0"/>
        <v>59</v>
      </c>
      <c r="I6" s="29" t="str">
        <f t="shared" si="1"/>
        <v>ปวช.</v>
      </c>
      <c r="J6" s="29" t="str">
        <f t="shared" si="2"/>
        <v>จบไม่พร้อมรุ่น</v>
      </c>
      <c r="K6" s="29"/>
      <c r="L6" s="30" t="str">
        <f t="shared" si="6"/>
        <v>ปวช.จบไม่พร้อมรุ่น</v>
      </c>
      <c r="M6" s="30" t="str">
        <f t="shared" si="3"/>
        <v>การบัญชีปวช.จบไม่พร้อมรุ่น</v>
      </c>
      <c r="N6" s="12" t="e">
        <f>MID(#REF!,3,4)</f>
        <v>#REF!</v>
      </c>
      <c r="O6" s="9" t="s">
        <v>21</v>
      </c>
      <c r="Q6" s="19" t="s">
        <v>35</v>
      </c>
      <c r="R6" s="18">
        <f>SUMIF($L$4:$L$102,Q6,$E$4:$E$102)</f>
        <v>37</v>
      </c>
      <c r="S6" s="18">
        <f>SUMIF($L$4:$L$102,$Q6,$F$4:$F$102)</f>
        <v>177</v>
      </c>
      <c r="T6" s="19">
        <f t="shared" si="4"/>
        <v>214</v>
      </c>
      <c r="U6" s="37" t="str">
        <f>V$2&amp;$Q6</f>
        <v>การบัญชีปวช.3</v>
      </c>
      <c r="V6" s="18">
        <f>SUMIF($M$4:$M$102,U6,$E$4:$E$102)</f>
        <v>5</v>
      </c>
      <c r="W6" s="18">
        <f>SUMIF($M$4:$M$102,U6,$F$4:$F$103)</f>
        <v>90</v>
      </c>
      <c r="X6" s="19">
        <f t="shared" si="7"/>
        <v>95</v>
      </c>
      <c r="Y6" s="37" t="str">
        <f>Z$2&amp;$Q6</f>
        <v>การขาย/การตลาดปวช.3</v>
      </c>
      <c r="Z6" s="18">
        <f>SUMIF($M$4:$M$102,Y6,$E$4:$E$102)</f>
        <v>3</v>
      </c>
      <c r="AA6" s="18">
        <f>SUMIF($M$4:$M$102,Y6,$F$4:$F$102)</f>
        <v>21</v>
      </c>
      <c r="AB6" s="19">
        <f t="shared" si="5"/>
        <v>24</v>
      </c>
      <c r="AC6" s="20" t="str">
        <f>AD$2&amp;$Q6</f>
        <v>คอมพิวเตอร์ธุรกิจปวช.3</v>
      </c>
      <c r="AD6" s="18">
        <f>SUMIF($M$4:$M$102,AC6,$E$4:$E$102)</f>
        <v>13</v>
      </c>
      <c r="AE6" s="18">
        <f>SUMIF($M$4:$M$102,AC6,$F$4:$F$102)</f>
        <v>21</v>
      </c>
      <c r="AF6" s="19">
        <f>SUM(AD6:AE6)</f>
        <v>34</v>
      </c>
      <c r="AG6" s="20" t="str">
        <f>AH$2&amp;$Q6</f>
        <v>โลจิสติกส์ปวช.3</v>
      </c>
      <c r="AH6" s="18">
        <f>SUMIF($M$4:$M$102,AG6,$E$4:$E$102)</f>
        <v>0</v>
      </c>
      <c r="AI6" s="18">
        <f>SUMIF($M$4:$M$102,AG6,$F$4:$F$103)</f>
        <v>0</v>
      </c>
      <c r="AJ6" s="19">
        <f t="shared" si="9"/>
        <v>0</v>
      </c>
      <c r="AK6" s="37" t="str">
        <f>AL$2&amp;$Q6</f>
        <v>อาหารและโภชนาการปวช.3</v>
      </c>
      <c r="AL6" s="18">
        <f>SUMIF($M$4:$M$102,AK6,$E$4:$E$102)</f>
        <v>6</v>
      </c>
      <c r="AM6" s="18">
        <f>SUMIF($M$4:$M$102,AK6,$F$4:$F$103)</f>
        <v>12</v>
      </c>
      <c r="AN6" s="19">
        <f t="shared" si="10"/>
        <v>18</v>
      </c>
      <c r="AO6" s="20" t="str">
        <f>AP$2&amp;$Q6</f>
        <v>การโรงแรมปวช.3</v>
      </c>
      <c r="AP6" s="18">
        <f>SUMIF($M$4:$M$102,AO6,$E$4:$E$102)</f>
        <v>5</v>
      </c>
      <c r="AQ6" s="18">
        <f>SUMIF($M$4:$M$102,AO6,$F$4:$F$103)</f>
        <v>28</v>
      </c>
      <c r="AR6" s="19">
        <f t="shared" si="11"/>
        <v>33</v>
      </c>
      <c r="AS6" s="20" t="str">
        <f>AT$2&amp;$Q6</f>
        <v>การท่องเที่ยวปวช.3</v>
      </c>
      <c r="AT6" s="18">
        <f>SUMIF($M$4:$M$102,AS6,$E$4:$E$102)</f>
        <v>2</v>
      </c>
      <c r="AU6" s="18">
        <f>SUMIF($M$4:$M$102,AS6,$F$4:$F$103)</f>
        <v>3</v>
      </c>
      <c r="AV6" s="19">
        <f t="shared" si="12"/>
        <v>5</v>
      </c>
      <c r="AW6" s="20" t="str">
        <f>AX$2&amp;$Q6</f>
        <v>ศิลปกรรม/กราฟิคปวช.3</v>
      </c>
      <c r="AX6" s="18">
        <f>SUMIF($M$4:$M$102,AW6,$E$4:$E$102)</f>
        <v>3</v>
      </c>
      <c r="AY6" s="18">
        <f>SUMIF($M$4:$M$102,AW6,$F$4:$F$103)</f>
        <v>2</v>
      </c>
      <c r="AZ6" s="19">
        <f t="shared" si="13"/>
        <v>5</v>
      </c>
      <c r="BA6" s="20" t="str">
        <f>BB$2&amp;$Q6</f>
        <v>เทคโนโลยีสารสนเทศปวช.3</v>
      </c>
      <c r="BB6" s="18">
        <f>SUMIF($M$4:$M$102,BA6,$E$4:$E$102)</f>
        <v>0</v>
      </c>
      <c r="BC6" s="18">
        <f>SUMIF($M$4:$M$102,BA6,$F$4:$F$103)</f>
        <v>0</v>
      </c>
      <c r="BD6" s="19">
        <f>SUM(BB6:BC6)</f>
        <v>0</v>
      </c>
      <c r="BE6" s="20" t="str">
        <f>BF$2&amp;$Q6</f>
        <v>ภาษาต่างประเทศปวช.3</v>
      </c>
      <c r="BF6" s="18">
        <f>SUMIF($M$4:$M$102,BE6,$E$4:$E$102)</f>
        <v>0</v>
      </c>
      <c r="BG6" s="18">
        <f>SUMIF($M$4:$M$102,BE6,$F$4:$F$103)</f>
        <v>0</v>
      </c>
      <c r="BH6" s="19">
        <f>SUM(BF6:BG6)</f>
        <v>0</v>
      </c>
    </row>
    <row r="7" spans="1:60" ht="24">
      <c r="A7" s="12">
        <v>4</v>
      </c>
      <c r="B7" s="12" t="s">
        <v>44</v>
      </c>
      <c r="C7" s="12">
        <v>59220102</v>
      </c>
      <c r="D7" s="9" t="s">
        <v>64</v>
      </c>
      <c r="E7" s="60">
        <v>0</v>
      </c>
      <c r="F7" s="60">
        <v>1</v>
      </c>
      <c r="G7" s="32">
        <v>1</v>
      </c>
      <c r="H7" s="29" t="str">
        <f t="shared" si="0"/>
        <v>59</v>
      </c>
      <c r="I7" s="29" t="str">
        <f t="shared" si="1"/>
        <v>ปวช.</v>
      </c>
      <c r="J7" s="29" t="str">
        <f t="shared" si="2"/>
        <v>จบไม่พร้อมรุ่น</v>
      </c>
      <c r="K7" s="29"/>
      <c r="L7" s="30" t="str">
        <f t="shared" si="6"/>
        <v>ปวช.จบไม่พร้อมรุ่น</v>
      </c>
      <c r="M7" s="30" t="str">
        <f t="shared" si="3"/>
        <v>การบัญชีปวช.จบไม่พร้อมรุ่น</v>
      </c>
      <c r="N7" s="12" t="e">
        <f>MID(#REF!,3,4)</f>
        <v>#REF!</v>
      </c>
      <c r="O7" s="9" t="s">
        <v>21</v>
      </c>
      <c r="Q7" s="35" t="s">
        <v>41</v>
      </c>
      <c r="R7" s="35">
        <f>SUM(R4:R6)</f>
        <v>125</v>
      </c>
      <c r="S7" s="35">
        <f>SUM(S4:S6)</f>
        <v>648</v>
      </c>
      <c r="T7" s="35">
        <f t="shared" si="4"/>
        <v>773</v>
      </c>
      <c r="U7" s="37"/>
      <c r="V7" s="35">
        <f aca="true" t="shared" si="14" ref="V7:AZ7">SUM(V4:V6)</f>
        <v>19</v>
      </c>
      <c r="W7" s="35">
        <f t="shared" si="14"/>
        <v>272</v>
      </c>
      <c r="X7" s="35">
        <f>SUM(V7:W7)</f>
        <v>291</v>
      </c>
      <c r="Y7" s="37"/>
      <c r="Z7" s="35">
        <f>SUM(Z4:Z6)</f>
        <v>10</v>
      </c>
      <c r="AA7" s="35">
        <f t="shared" si="14"/>
        <v>76</v>
      </c>
      <c r="AB7" s="35">
        <f>SUM(Z7:AA7)</f>
        <v>86</v>
      </c>
      <c r="AC7" s="37"/>
      <c r="AD7" s="35">
        <f t="shared" si="14"/>
        <v>42</v>
      </c>
      <c r="AE7" s="35">
        <f>SUM(AE4:AE6)</f>
        <v>94</v>
      </c>
      <c r="AF7" s="35">
        <f t="shared" si="8"/>
        <v>136</v>
      </c>
      <c r="AG7" s="37"/>
      <c r="AH7" s="35">
        <f>SUM(AH4:AH6)</f>
        <v>0</v>
      </c>
      <c r="AI7" s="35">
        <f>SUM(AI4:AI6)</f>
        <v>0</v>
      </c>
      <c r="AJ7" s="35">
        <f t="shared" si="9"/>
        <v>0</v>
      </c>
      <c r="AK7" s="37"/>
      <c r="AL7" s="35">
        <f t="shared" si="14"/>
        <v>14</v>
      </c>
      <c r="AM7" s="35">
        <f t="shared" si="14"/>
        <v>43</v>
      </c>
      <c r="AN7" s="35">
        <f t="shared" si="14"/>
        <v>57</v>
      </c>
      <c r="AO7" s="37"/>
      <c r="AP7" s="35">
        <f t="shared" si="14"/>
        <v>17</v>
      </c>
      <c r="AQ7" s="35">
        <f t="shared" si="14"/>
        <v>113</v>
      </c>
      <c r="AR7" s="35">
        <f t="shared" si="14"/>
        <v>130</v>
      </c>
      <c r="AS7" s="37"/>
      <c r="AT7" s="35">
        <f t="shared" si="14"/>
        <v>3</v>
      </c>
      <c r="AU7" s="35">
        <f t="shared" si="14"/>
        <v>21</v>
      </c>
      <c r="AV7" s="35">
        <f t="shared" si="14"/>
        <v>24</v>
      </c>
      <c r="AW7" s="37"/>
      <c r="AX7" s="35">
        <f t="shared" si="14"/>
        <v>17</v>
      </c>
      <c r="AY7" s="35">
        <f t="shared" si="14"/>
        <v>4</v>
      </c>
      <c r="AZ7" s="35">
        <f t="shared" si="14"/>
        <v>21</v>
      </c>
      <c r="BA7" s="37"/>
      <c r="BB7" s="35">
        <f>SUM(BB4:BB6)</f>
        <v>3</v>
      </c>
      <c r="BC7" s="35">
        <f>SUM(BC4:BC6)</f>
        <v>8</v>
      </c>
      <c r="BD7" s="35">
        <f>SUM(BD4:BD6)</f>
        <v>11</v>
      </c>
      <c r="BE7" s="36"/>
      <c r="BF7" s="34">
        <f>SUM(BF4:BF6)</f>
        <v>0</v>
      </c>
      <c r="BG7" s="34">
        <f>SUM(BG4:BG6)</f>
        <v>17</v>
      </c>
      <c r="BH7" s="34">
        <f>SUM(BH4:BH6)</f>
        <v>17</v>
      </c>
    </row>
    <row r="8" spans="1:60" ht="24">
      <c r="A8" s="12">
        <v>5</v>
      </c>
      <c r="B8" s="12" t="s">
        <v>44</v>
      </c>
      <c r="C8" s="12">
        <v>59220101</v>
      </c>
      <c r="D8" s="9" t="s">
        <v>63</v>
      </c>
      <c r="E8" s="60">
        <v>0</v>
      </c>
      <c r="F8" s="60">
        <v>2</v>
      </c>
      <c r="G8" s="32">
        <v>2</v>
      </c>
      <c r="H8" s="29" t="str">
        <f t="shared" si="0"/>
        <v>59</v>
      </c>
      <c r="I8" s="29" t="str">
        <f t="shared" si="1"/>
        <v>ปวช.</v>
      </c>
      <c r="J8" s="29" t="str">
        <f t="shared" si="2"/>
        <v>จบไม่พร้อมรุ่น</v>
      </c>
      <c r="K8" s="29"/>
      <c r="L8" s="30" t="str">
        <f t="shared" si="6"/>
        <v>ปวช.จบไม่พร้อมรุ่น</v>
      </c>
      <c r="M8" s="30" t="str">
        <f t="shared" si="3"/>
        <v>การบัญชีปวช.จบไม่พร้อมรุ่น</v>
      </c>
      <c r="N8" s="12" t="e">
        <f>MID(#REF!,3,4)</f>
        <v>#REF!</v>
      </c>
      <c r="O8" s="9" t="s">
        <v>21</v>
      </c>
      <c r="Q8" s="19" t="s">
        <v>36</v>
      </c>
      <c r="R8" s="18">
        <f>SUMIF($L$4:$L$102,Q8,$E$4:$E$102)</f>
        <v>62</v>
      </c>
      <c r="S8" s="18">
        <f>SUMIF($L$4:$L$102,Q8,$F$4:$F$102)</f>
        <v>223</v>
      </c>
      <c r="T8" s="19">
        <f t="shared" si="4"/>
        <v>285</v>
      </c>
      <c r="U8" s="37" t="str">
        <f>V$2&amp;$Q8</f>
        <v>การบัญชีปวส.1</v>
      </c>
      <c r="V8" s="18">
        <f>SUMIF($M$4:$M$102,U8,$E$4:$E$56)</f>
        <v>2</v>
      </c>
      <c r="W8" s="18">
        <f>SUMIF($M$4:$M$102,U8,$F$4:$F$103)</f>
        <v>106</v>
      </c>
      <c r="X8" s="19">
        <f t="shared" si="7"/>
        <v>108</v>
      </c>
      <c r="Y8" s="37" t="str">
        <f>Z$2&amp;$Q8</f>
        <v>การขาย/การตลาดปวส.1</v>
      </c>
      <c r="Z8" s="18">
        <f>SUMIF($M$4:$M$102,Y8,$E$4:$E$102)</f>
        <v>6</v>
      </c>
      <c r="AA8" s="18">
        <f>SUMIF($M$4:$M$102,Y8,$F$4:$F$103)</f>
        <v>12</v>
      </c>
      <c r="AB8" s="19">
        <f t="shared" si="5"/>
        <v>18</v>
      </c>
      <c r="AC8" s="37" t="str">
        <f>AD$2&amp;$Q8</f>
        <v>คอมพิวเตอร์ธุรกิจปวส.1</v>
      </c>
      <c r="AD8" s="18">
        <f>SUMIF($M$4:$M$102,AC8,$E$4:$E$102)</f>
        <v>2</v>
      </c>
      <c r="AE8" s="18">
        <f>SUMIF($M$4:$M$102,AC8,$F$4:$F106)</f>
        <v>21</v>
      </c>
      <c r="AF8" s="19">
        <f t="shared" si="8"/>
        <v>23</v>
      </c>
      <c r="AG8" s="37" t="str">
        <f>AH$2&amp;$Q8</f>
        <v>โลจิสติกส์ปวส.1</v>
      </c>
      <c r="AH8" s="18">
        <f>SUMIF($M$4:$M$102,AG8,$E$4:$E$102)</f>
        <v>16</v>
      </c>
      <c r="AI8" s="18">
        <f>SUMIF($M$4:$M$102,AG8,$F$4:$F$103)</f>
        <v>38</v>
      </c>
      <c r="AJ8" s="19">
        <f t="shared" si="9"/>
        <v>54</v>
      </c>
      <c r="AK8" s="37" t="str">
        <f>AL$2&amp;$Q8</f>
        <v>อาหารและโภชนาการปวส.1</v>
      </c>
      <c r="AL8" s="18">
        <f>SUMIF($M$4:$M$102,AK8,$E$4:$E$102)</f>
        <v>12</v>
      </c>
      <c r="AM8" s="18">
        <f>SUMIF($M$4:$M$102,AK8,$F$4:$F$103)</f>
        <v>12</v>
      </c>
      <c r="AN8" s="19">
        <f t="shared" si="10"/>
        <v>24</v>
      </c>
      <c r="AO8" s="37" t="str">
        <f>AP$2&amp;$Q8</f>
        <v>การโรงแรมปวส.1</v>
      </c>
      <c r="AP8" s="18">
        <f>SUMIF($M$4:$M$102,AO8,$E$4:$E$102)</f>
        <v>10</v>
      </c>
      <c r="AQ8" s="18">
        <f>SUMIF($M$4:$M$102,AO8,$F$4:$F$103)</f>
        <v>22</v>
      </c>
      <c r="AR8" s="19">
        <f t="shared" si="11"/>
        <v>32</v>
      </c>
      <c r="AS8" s="37" t="str">
        <f>AT$2&amp;$Q8</f>
        <v>การท่องเที่ยวปวส.1</v>
      </c>
      <c r="AT8" s="18">
        <f>SUMIF($M$4:$M$102,AS8,$E$4:$E$102)</f>
        <v>2</v>
      </c>
      <c r="AU8" s="18">
        <f>SUMIF($M$4:$M$102,AS8,$F$4:$F$103)</f>
        <v>5</v>
      </c>
      <c r="AV8" s="19">
        <f t="shared" si="12"/>
        <v>7</v>
      </c>
      <c r="AW8" s="37" t="str">
        <f>AX$2&amp;$Q8</f>
        <v>ศิลปกรรม/กราฟิคปวส.1</v>
      </c>
      <c r="AX8" s="18">
        <f>SUMIF($M$4:$M$102,AW8,$E$4:$E$102)</f>
        <v>7</v>
      </c>
      <c r="AY8" s="18">
        <f>SUMIF($M$4:$M$102,AW8,$F$4:$F$103)</f>
        <v>3</v>
      </c>
      <c r="AZ8" s="19">
        <f t="shared" si="13"/>
        <v>10</v>
      </c>
      <c r="BA8" s="37" t="str">
        <f>BB$2&amp;$Q8</f>
        <v>เทคโนโลยีสารสนเทศปวส.1</v>
      </c>
      <c r="BB8" s="18">
        <f>SUMIF($M$4:$M$102,BA8,$E$4:$E$102)</f>
        <v>5</v>
      </c>
      <c r="BC8" s="18">
        <f>SUMIF($M$4:$M$102,BA8,$F$4:$F$103)</f>
        <v>4</v>
      </c>
      <c r="BD8" s="19">
        <f>SUM(BB8:BC8)</f>
        <v>9</v>
      </c>
      <c r="BE8" s="37" t="str">
        <f>BF$2&amp;$Q8</f>
        <v>ภาษาต่างประเทศปวส.1</v>
      </c>
      <c r="BF8" s="18">
        <f>SUMIF($M$4:$M$102,BE8,$E$4:$E$102)</f>
        <v>0</v>
      </c>
      <c r="BG8" s="18">
        <f>SUMIF($M$4:$M$102,BE8,$F$4:$F$103)</f>
        <v>0</v>
      </c>
      <c r="BH8" s="19">
        <f>SUM(BF8:BG8)</f>
        <v>0</v>
      </c>
    </row>
    <row r="9" spans="1:60" ht="24">
      <c r="A9" s="12"/>
      <c r="B9" s="12" t="s">
        <v>45</v>
      </c>
      <c r="C9" s="12">
        <v>59220402</v>
      </c>
      <c r="D9" s="9" t="s">
        <v>165</v>
      </c>
      <c r="E9" s="60">
        <v>0</v>
      </c>
      <c r="F9" s="60">
        <v>2</v>
      </c>
      <c r="G9" s="32">
        <v>2</v>
      </c>
      <c r="H9" s="29" t="str">
        <f t="shared" si="0"/>
        <v>59</v>
      </c>
      <c r="I9" s="29" t="str">
        <f t="shared" si="1"/>
        <v>ปวช.</v>
      </c>
      <c r="J9" s="29" t="str">
        <f t="shared" si="2"/>
        <v>จบไม่พร้อมรุ่น</v>
      </c>
      <c r="K9" s="29"/>
      <c r="L9" s="30" t="str">
        <f t="shared" si="6"/>
        <v>ปวช.จบไม่พร้อมรุ่น</v>
      </c>
      <c r="M9" s="30" t="str">
        <f t="shared" si="3"/>
        <v>คอมพิวเตอร์ธุรกิจปวช.จบไม่พร้อมรุ่น</v>
      </c>
      <c r="N9" s="12" t="e">
        <f>MID(#REF!,3,4)</f>
        <v>#REF!</v>
      </c>
      <c r="O9" s="9" t="s">
        <v>21</v>
      </c>
      <c r="Q9" s="19" t="s">
        <v>37</v>
      </c>
      <c r="R9" s="18">
        <f>SUMIF($L$4:$L$102,Q9,$E$4:$E$102)</f>
        <v>40</v>
      </c>
      <c r="S9" s="18">
        <f>SUMIF($L$4:$L$102,$Q9,$F$4:$F$102)</f>
        <v>235</v>
      </c>
      <c r="T9" s="19">
        <f t="shared" si="4"/>
        <v>275</v>
      </c>
      <c r="U9" s="37" t="str">
        <f>V$2&amp;$Q9</f>
        <v>การบัญชีปวส.2</v>
      </c>
      <c r="V9" s="18">
        <f>SUMIF($M$4:$M$102,U9,$E$4:$E$102)</f>
        <v>9</v>
      </c>
      <c r="W9" s="18">
        <f>SUMIF($M$4:$M$102,U9,$F$4:$F$103)</f>
        <v>128</v>
      </c>
      <c r="X9" s="19">
        <f t="shared" si="7"/>
        <v>137</v>
      </c>
      <c r="Y9" s="37" t="str">
        <f>Z$2&amp;$Q9</f>
        <v>การขาย/การตลาดปวส.2</v>
      </c>
      <c r="Z9" s="18">
        <f>SUMIF($M$4:$M$102,Y9,$E$4:$E$102)</f>
        <v>4</v>
      </c>
      <c r="AA9" s="18">
        <f>SUMIF($M$4:$M$102,Y9,$F$4:$F$103)</f>
        <v>10</v>
      </c>
      <c r="AB9" s="19">
        <f t="shared" si="5"/>
        <v>14</v>
      </c>
      <c r="AC9" s="37" t="str">
        <f>AD$2&amp;$Q9</f>
        <v>คอมพิวเตอร์ธุรกิจปวส.2</v>
      </c>
      <c r="AD9" s="18">
        <f>SUMIF($M$4:$M$102,AC9,$E$4:$E$102)</f>
        <v>6</v>
      </c>
      <c r="AE9" s="18">
        <f>SUMIF($M$4:$M$102,AC9,$F$4:$F107)</f>
        <v>31</v>
      </c>
      <c r="AF9" s="19">
        <f t="shared" si="8"/>
        <v>37</v>
      </c>
      <c r="AG9" s="37" t="str">
        <f>AH$2&amp;$Q9</f>
        <v>โลจิสติกส์ปวส.2</v>
      </c>
      <c r="AH9" s="18">
        <f>SUMIF($M$4:$M$102,AG9,$E$4:$E$102)</f>
        <v>6</v>
      </c>
      <c r="AI9" s="18">
        <f>SUMIF($M$4:$M$102,AG9,$F$4:$F$103)</f>
        <v>23</v>
      </c>
      <c r="AJ9" s="19">
        <f t="shared" si="9"/>
        <v>29</v>
      </c>
      <c r="AK9" s="37" t="str">
        <f>AL$2&amp;$Q9</f>
        <v>อาหารและโภชนาการปวส.2</v>
      </c>
      <c r="AL9" s="18">
        <f>SUMIF($M$4:$M$102,AK9,$E$4:$E$102)</f>
        <v>1</v>
      </c>
      <c r="AM9" s="18">
        <f>SUMIF($M$4:$M$102,AK9,$F$4:$F$103)</f>
        <v>2</v>
      </c>
      <c r="AN9" s="19">
        <f t="shared" si="10"/>
        <v>3</v>
      </c>
      <c r="AO9" s="37" t="str">
        <f>AP$2&amp;$Q9</f>
        <v>การโรงแรมปวส.2</v>
      </c>
      <c r="AP9" s="18">
        <f>SUMIF($M$4:$M$102,AO9,$E$4:$E$102)</f>
        <v>8</v>
      </c>
      <c r="AQ9" s="18">
        <f>SUMIF($M$4:$M$102,AO9,$F$4:$F$103)</f>
        <v>26</v>
      </c>
      <c r="AR9" s="19">
        <f t="shared" si="11"/>
        <v>34</v>
      </c>
      <c r="AS9" s="37" t="str">
        <f>AT$2&amp;$Q9</f>
        <v>การท่องเที่ยวปวส.2</v>
      </c>
      <c r="AT9" s="18">
        <f>SUMIF($M$4:$M$102,AS9,$E$4:$E$102)</f>
        <v>2</v>
      </c>
      <c r="AU9" s="18">
        <f>SUMIF($M$4:$M$102,AS9,$F$4:$F$103)</f>
        <v>7</v>
      </c>
      <c r="AV9" s="19">
        <f t="shared" si="12"/>
        <v>9</v>
      </c>
      <c r="AW9" s="37" t="str">
        <f>AX$2&amp;$Q9</f>
        <v>ศิลปกรรม/กราฟิคปวส.2</v>
      </c>
      <c r="AX9" s="18">
        <f>SUMIF($M$4:$M$102,AW9,$E$4:$E$102)</f>
        <v>2</v>
      </c>
      <c r="AY9" s="18">
        <f>SUMIF($M$4:$M$102,AW9,$F$4:$F$103)</f>
        <v>3</v>
      </c>
      <c r="AZ9" s="19">
        <f t="shared" si="13"/>
        <v>5</v>
      </c>
      <c r="BA9" s="37" t="str">
        <f>BB$2&amp;$Q9</f>
        <v>เทคโนโลยีสารสนเทศปวส.2</v>
      </c>
      <c r="BB9" s="18">
        <f>SUMIF($M$4:$M$102,BA9,$E$4:$E$102)</f>
        <v>2</v>
      </c>
      <c r="BC9" s="18">
        <f>SUMIF($M$4:$M$102,BA9,$F$4:$F$103)</f>
        <v>5</v>
      </c>
      <c r="BD9" s="19">
        <f>SUM(BB9:BC9)</f>
        <v>7</v>
      </c>
      <c r="BE9" s="37" t="str">
        <f>BF$2&amp;$Q9</f>
        <v>ภาษาต่างประเทศปวส.2</v>
      </c>
      <c r="BF9" s="18">
        <f>SUMIF($M$4:$M$102,BE9,$E$4:$E$102)</f>
        <v>0</v>
      </c>
      <c r="BG9" s="18">
        <f>SUMIF($M$4:$M$102,BE9,$F$4:$F$103)</f>
        <v>0</v>
      </c>
      <c r="BH9" s="19">
        <f>SUM(BF9:BG9)</f>
        <v>0</v>
      </c>
    </row>
    <row r="10" spans="1:60" ht="25.5" customHeight="1">
      <c r="A10" s="12"/>
      <c r="B10" s="12" t="s">
        <v>46</v>
      </c>
      <c r="C10" s="12">
        <v>59240401</v>
      </c>
      <c r="D10" s="9" t="s">
        <v>129</v>
      </c>
      <c r="E10" s="60">
        <v>0</v>
      </c>
      <c r="F10" s="60">
        <v>1</v>
      </c>
      <c r="G10" s="32">
        <v>1</v>
      </c>
      <c r="H10" s="29" t="str">
        <f t="shared" si="0"/>
        <v>59</v>
      </c>
      <c r="I10" s="29" t="str">
        <f t="shared" si="1"/>
        <v>ปวช.</v>
      </c>
      <c r="J10" s="29" t="str">
        <f t="shared" si="2"/>
        <v>จบไม่พร้อมรุ่น</v>
      </c>
      <c r="K10" s="29"/>
      <c r="L10" s="30" t="str">
        <f t="shared" si="6"/>
        <v>ปวช.จบไม่พร้อมรุ่น</v>
      </c>
      <c r="M10" s="30" t="str">
        <f t="shared" si="3"/>
        <v>อาหารและโภชนาการปวช.จบไม่พร้อมรุ่น</v>
      </c>
      <c r="N10" s="12" t="e">
        <f>MID(#REF!,3,4)</f>
        <v>#REF!</v>
      </c>
      <c r="O10" s="9" t="s">
        <v>21</v>
      </c>
      <c r="Q10" s="35" t="s">
        <v>38</v>
      </c>
      <c r="R10" s="35">
        <f>SUM(R8:R9)</f>
        <v>102</v>
      </c>
      <c r="S10" s="35">
        <f>SUM(S8:S9)</f>
        <v>458</v>
      </c>
      <c r="T10" s="35">
        <f t="shared" si="4"/>
        <v>560</v>
      </c>
      <c r="U10" s="37"/>
      <c r="V10" s="35">
        <f>SUM(V8:V9)</f>
        <v>11</v>
      </c>
      <c r="W10" s="35">
        <f>SUM(W8:W9)</f>
        <v>234</v>
      </c>
      <c r="X10" s="35">
        <f t="shared" si="7"/>
        <v>245</v>
      </c>
      <c r="Y10" s="37"/>
      <c r="Z10" s="35">
        <f>SUM(Z8:Z9)</f>
        <v>10</v>
      </c>
      <c r="AA10" s="35">
        <f>SUM(AA8:AA9)</f>
        <v>22</v>
      </c>
      <c r="AB10" s="35">
        <f t="shared" si="5"/>
        <v>32</v>
      </c>
      <c r="AC10" s="37"/>
      <c r="AD10" s="35">
        <f>SUM(AD8:AD9)</f>
        <v>8</v>
      </c>
      <c r="AE10" s="35">
        <f>SUM(AE8:AE9)</f>
        <v>52</v>
      </c>
      <c r="AF10" s="35">
        <f t="shared" si="8"/>
        <v>60</v>
      </c>
      <c r="AG10" s="37"/>
      <c r="AH10" s="35">
        <f>SUM(AH8:AH9)</f>
        <v>22</v>
      </c>
      <c r="AI10" s="35">
        <f>SUM(AI8:AI9)</f>
        <v>61</v>
      </c>
      <c r="AJ10" s="35">
        <f t="shared" si="9"/>
        <v>83</v>
      </c>
      <c r="AK10" s="37"/>
      <c r="AL10" s="35">
        <f>SUM(AL8:AL9)</f>
        <v>13</v>
      </c>
      <c r="AM10" s="35">
        <f>SUM(AM8:AM9)</f>
        <v>14</v>
      </c>
      <c r="AN10" s="35">
        <f t="shared" si="10"/>
        <v>27</v>
      </c>
      <c r="AO10" s="37"/>
      <c r="AP10" s="35">
        <f>SUM(AP8:AP9)</f>
        <v>18</v>
      </c>
      <c r="AQ10" s="35">
        <f>SUM(AQ8:AQ9)</f>
        <v>48</v>
      </c>
      <c r="AR10" s="35">
        <f t="shared" si="11"/>
        <v>66</v>
      </c>
      <c r="AS10" s="37"/>
      <c r="AT10" s="35">
        <f>SUM(AT8:AT9)</f>
        <v>4</v>
      </c>
      <c r="AU10" s="35">
        <f>SUM(AU8:AU9)</f>
        <v>12</v>
      </c>
      <c r="AV10" s="35">
        <f t="shared" si="12"/>
        <v>16</v>
      </c>
      <c r="AW10" s="37"/>
      <c r="AX10" s="35">
        <f>SUM(AX8:AX9)</f>
        <v>9</v>
      </c>
      <c r="AY10" s="35">
        <f>SUM(AY8:AY9)</f>
        <v>6</v>
      </c>
      <c r="AZ10" s="35">
        <f t="shared" si="13"/>
        <v>15</v>
      </c>
      <c r="BA10" s="37"/>
      <c r="BB10" s="35">
        <f>SUM(BB8:BB9)</f>
        <v>7</v>
      </c>
      <c r="BC10" s="35">
        <f>SUM(BC8:BC9)</f>
        <v>9</v>
      </c>
      <c r="BD10" s="35">
        <f>SUM(BB10:BC10)</f>
        <v>16</v>
      </c>
      <c r="BE10" s="36"/>
      <c r="BF10" s="34">
        <f>SUM(BF8:BF9)</f>
        <v>0</v>
      </c>
      <c r="BG10" s="34">
        <f>SUM(BG8:BG9)</f>
        <v>0</v>
      </c>
      <c r="BH10" s="35">
        <f>SUM(BF10:BG10)</f>
        <v>0</v>
      </c>
    </row>
    <row r="11" spans="1:60" ht="24">
      <c r="A11" s="12">
        <v>6</v>
      </c>
      <c r="B11" s="12" t="s">
        <v>47</v>
      </c>
      <c r="C11" s="12">
        <v>59270101</v>
      </c>
      <c r="D11" s="9" t="s">
        <v>98</v>
      </c>
      <c r="E11" s="60">
        <v>0</v>
      </c>
      <c r="F11" s="60">
        <v>0</v>
      </c>
      <c r="G11" s="32">
        <v>0</v>
      </c>
      <c r="H11" s="29" t="str">
        <f t="shared" si="0"/>
        <v>59</v>
      </c>
      <c r="I11" s="29" t="str">
        <f t="shared" si="1"/>
        <v>ปวช.</v>
      </c>
      <c r="J11" s="29" t="str">
        <f t="shared" si="2"/>
        <v>จบไม่พร้อมรุ่น</v>
      </c>
      <c r="K11" s="29"/>
      <c r="L11" s="30" t="str">
        <f t="shared" si="6"/>
        <v>ปวช.จบไม่พร้อมรุ่น</v>
      </c>
      <c r="M11" s="30" t="str">
        <f t="shared" si="3"/>
        <v>การโรงแรมปวช.จบไม่พร้อมรุ่น</v>
      </c>
      <c r="N11" s="12" t="e">
        <f>MID(#REF!,3,4)</f>
        <v>#REF!</v>
      </c>
      <c r="O11" s="9" t="s">
        <v>21</v>
      </c>
      <c r="Q11" s="35" t="s">
        <v>71</v>
      </c>
      <c r="R11" s="35">
        <f>SUM(R10,R7)</f>
        <v>227</v>
      </c>
      <c r="S11" s="35">
        <f>SUM(S10,S7)</f>
        <v>1106</v>
      </c>
      <c r="T11" s="35">
        <f>SUM(T10,T7)</f>
        <v>1333</v>
      </c>
      <c r="U11" s="37"/>
      <c r="V11" s="35">
        <f>SUM(V10,V7)</f>
        <v>30</v>
      </c>
      <c r="W11" s="35">
        <f>SUM(W10,W7)</f>
        <v>506</v>
      </c>
      <c r="X11" s="35">
        <f>SUM(X10,X7)</f>
        <v>536</v>
      </c>
      <c r="Y11" s="37"/>
      <c r="Z11" s="35">
        <f>SUM(Z10,Z7)</f>
        <v>20</v>
      </c>
      <c r="AA11" s="35">
        <f>SUM(AA10,AA7)</f>
        <v>98</v>
      </c>
      <c r="AB11" s="35">
        <f>SUM(AB10,AB7)</f>
        <v>118</v>
      </c>
      <c r="AC11" s="37"/>
      <c r="AD11" s="35">
        <f>SUM(AD10,AD7)</f>
        <v>50</v>
      </c>
      <c r="AE11" s="35">
        <f>SUM(AE10,AE7)</f>
        <v>146</v>
      </c>
      <c r="AF11" s="35">
        <f>SUM(AF10,AF7)</f>
        <v>196</v>
      </c>
      <c r="AG11" s="37"/>
      <c r="AH11" s="35">
        <f>SUM(AH10,AH7)</f>
        <v>22</v>
      </c>
      <c r="AI11" s="35">
        <f>SUM(AI10,AI7)</f>
        <v>61</v>
      </c>
      <c r="AJ11" s="35">
        <f>SUM(AJ10,AJ7)</f>
        <v>83</v>
      </c>
      <c r="AK11" s="37"/>
      <c r="AL11" s="35">
        <f>SUM(AL10,AL7)</f>
        <v>27</v>
      </c>
      <c r="AM11" s="35">
        <f>SUM(AM10,AM7)</f>
        <v>57</v>
      </c>
      <c r="AN11" s="35">
        <f>SUM(AN10,AN7)</f>
        <v>84</v>
      </c>
      <c r="AO11" s="37"/>
      <c r="AP11" s="35">
        <f>SUM(AP10,AP7)</f>
        <v>35</v>
      </c>
      <c r="AQ11" s="35">
        <f>SUM(AQ10,AQ7)</f>
        <v>161</v>
      </c>
      <c r="AR11" s="35">
        <f>SUM(AR10,AR7)</f>
        <v>196</v>
      </c>
      <c r="AS11" s="37"/>
      <c r="AT11" s="35">
        <f>SUM(AT10,AT7)</f>
        <v>7</v>
      </c>
      <c r="AU11" s="35">
        <f>SUM(AU10,AU7)</f>
        <v>33</v>
      </c>
      <c r="AV11" s="35">
        <f>SUM(AV10,AV7)</f>
        <v>40</v>
      </c>
      <c r="AW11" s="37"/>
      <c r="AX11" s="35">
        <f>SUM(AX10,AX7)</f>
        <v>26</v>
      </c>
      <c r="AY11" s="35">
        <f>SUM(AY10,AY7)</f>
        <v>10</v>
      </c>
      <c r="AZ11" s="35">
        <f>SUM(AZ10,AZ7)</f>
        <v>36</v>
      </c>
      <c r="BA11" s="37"/>
      <c r="BB11" s="35">
        <f>SUM(BB10,BB7)</f>
        <v>10</v>
      </c>
      <c r="BC11" s="35">
        <f>SUM(BC10,BC7)</f>
        <v>17</v>
      </c>
      <c r="BD11" s="35">
        <f>SUM(BD10,BD7)</f>
        <v>27</v>
      </c>
      <c r="BE11" s="36"/>
      <c r="BF11" s="34">
        <f>SUM(BF10,BF7)</f>
        <v>0</v>
      </c>
      <c r="BG11" s="34">
        <f>SUM(BG10,BG7)</f>
        <v>17</v>
      </c>
      <c r="BH11" s="34">
        <f>SUM(BH10,BH7)</f>
        <v>17</v>
      </c>
    </row>
    <row r="12" spans="1:60" ht="24">
      <c r="A12" s="12">
        <v>7</v>
      </c>
      <c r="B12" s="12" t="s">
        <v>44</v>
      </c>
      <c r="C12" s="12">
        <v>62220101</v>
      </c>
      <c r="D12" s="9" t="s">
        <v>99</v>
      </c>
      <c r="E12" s="60">
        <v>3</v>
      </c>
      <c r="F12" s="60">
        <v>24</v>
      </c>
      <c r="G12" s="32">
        <f aca="true" t="shared" si="15" ref="G12:G37">E12+F12</f>
        <v>27</v>
      </c>
      <c r="H12" s="29" t="str">
        <f t="shared" si="0"/>
        <v>62</v>
      </c>
      <c r="I12" s="29" t="str">
        <f t="shared" si="1"/>
        <v>ปวช.</v>
      </c>
      <c r="J12" s="29">
        <f t="shared" si="2"/>
        <v>1</v>
      </c>
      <c r="K12" s="29"/>
      <c r="L12" s="30" t="str">
        <f t="shared" si="6"/>
        <v>ปวช.1</v>
      </c>
      <c r="M12" s="30" t="str">
        <f t="shared" si="3"/>
        <v>การบัญชีปวช.1</v>
      </c>
      <c r="N12" s="12" t="e">
        <f>MID(#REF!,3,4)</f>
        <v>#REF!</v>
      </c>
      <c r="O12" s="9" t="s">
        <v>19</v>
      </c>
      <c r="Q12" s="117" t="s">
        <v>60</v>
      </c>
      <c r="R12" s="18">
        <f>SUMIF($L$4:$L$102,Q12,$E$4:$E$102)</f>
        <v>2</v>
      </c>
      <c r="S12" s="18">
        <f>SUMIF($L$4:$L$102,$Q12,$F$4:$F$102)</f>
        <v>32</v>
      </c>
      <c r="T12" s="19">
        <f>SUM(R12:S12)</f>
        <v>34</v>
      </c>
      <c r="U12" s="37" t="str">
        <f>V$2&amp;$Q12</f>
        <v>การบัญชีป.ตรี1</v>
      </c>
      <c r="V12" s="18">
        <f>SUMIF($M$4:$M$102,U12,$E$4:$E$102)</f>
        <v>2</v>
      </c>
      <c r="W12" s="18">
        <f>SUMIF($M$4:$M$102,U12,$F$4:$F$103)</f>
        <v>32</v>
      </c>
      <c r="X12" s="19">
        <f>SUM(V12:W12)</f>
        <v>34</v>
      </c>
      <c r="Y12" s="37" t="str">
        <f>Z$2&amp;$Q12</f>
        <v>การขาย/การตลาดป.ตรี1</v>
      </c>
      <c r="Z12" s="18">
        <f>SUMIF($M$4:$M$102,Y12,$E$4:$E$102)</f>
        <v>0</v>
      </c>
      <c r="AA12" s="18">
        <f>SUMIF($M$4:$M$102,Y12,$F$4:$F$103)</f>
        <v>0</v>
      </c>
      <c r="AB12" s="19">
        <f t="shared" si="5"/>
        <v>0</v>
      </c>
      <c r="AC12" s="37" t="str">
        <f>AD$2&amp;$Q12</f>
        <v>คอมพิวเตอร์ธุรกิจป.ตรี1</v>
      </c>
      <c r="AD12" s="18">
        <f>SUMIF($M$4:$M$102,AC12,$E$4:$E$102)</f>
        <v>0</v>
      </c>
      <c r="AE12" s="18">
        <f>SUMIF($M$4:$M$102,AC12,$F$4:$F110)</f>
        <v>0</v>
      </c>
      <c r="AF12" s="19">
        <f>SUM(AD12:AE12)</f>
        <v>0</v>
      </c>
      <c r="AG12" s="37"/>
      <c r="AH12" s="18">
        <f>SUMIF($M$4:$M$102,AG12,$E$4:$E$102)</f>
        <v>0</v>
      </c>
      <c r="AI12" s="18">
        <f>SUMIF($M$4:$M$102,AG12,$F$4:$F$103)</f>
        <v>0</v>
      </c>
      <c r="AJ12" s="19">
        <f>SUM(AH12:AI12)</f>
        <v>0</v>
      </c>
      <c r="AK12" s="37"/>
      <c r="AL12" s="18">
        <f>SUMIF($M$4:$M$102,AK12,$E$4:$E$102)</f>
        <v>0</v>
      </c>
      <c r="AM12" s="18">
        <f>SUMIF($M$4:$M$102,AK12,$F$4:$F$103)</f>
        <v>0</v>
      </c>
      <c r="AN12" s="19">
        <f>SUM(AL12:AM12)</f>
        <v>0</v>
      </c>
      <c r="AO12" s="37"/>
      <c r="AP12" s="18">
        <f>SUMIF($M$4:$M$102,AO12,$E$4:$E$102)</f>
        <v>0</v>
      </c>
      <c r="AQ12" s="18">
        <f>SUMIF($M$4:$M$102,AO12,$F$4:$F$103)</f>
        <v>0</v>
      </c>
      <c r="AR12" s="19">
        <f>SUM(AP12:AQ12)</f>
        <v>0</v>
      </c>
      <c r="AS12" s="37"/>
      <c r="AT12" s="18">
        <f>SUMIF($M$4:$M$102,AS12,$E$4:$E$102)</f>
        <v>0</v>
      </c>
      <c r="AU12" s="18">
        <f>SUMIF($M$4:$M$102,AS12,$F$4:$F$103)</f>
        <v>0</v>
      </c>
      <c r="AV12" s="19">
        <f>SUM(AT12:AU12)</f>
        <v>0</v>
      </c>
      <c r="AW12" s="37"/>
      <c r="AX12" s="18">
        <f>SUMIF($M$4:$M$102,AW12,$E$4:$E$102)</f>
        <v>0</v>
      </c>
      <c r="AY12" s="18">
        <f>SUMIF($M$4:$M$102,AW12,$F$4:$F$103)</f>
        <v>0</v>
      </c>
      <c r="AZ12" s="19">
        <f>SUM(AX12:AY12)</f>
        <v>0</v>
      </c>
      <c r="BA12" s="37"/>
      <c r="BB12" s="18">
        <f>SUMIF($M$4:$M$102,BA12,$E$4:$E$102)</f>
        <v>0</v>
      </c>
      <c r="BC12" s="18">
        <f>SUMIF($M$4:$M$102,BA12,$F$4:$F$103)</f>
        <v>0</v>
      </c>
      <c r="BD12" s="19">
        <f>SUM(BB12:BC12)</f>
        <v>0</v>
      </c>
      <c r="BE12" s="36"/>
      <c r="BF12" s="18">
        <f>SUMIF($M$4:$M$102,BE12,$E$4:$E$102)</f>
        <v>0</v>
      </c>
      <c r="BG12" s="18">
        <f>SUMIF($M$4:$M$102,BE12,$F$4:$F$103)</f>
        <v>0</v>
      </c>
      <c r="BH12" s="19">
        <f>SUM(BF12:BG12)</f>
        <v>0</v>
      </c>
    </row>
    <row r="13" spans="1:60" ht="24">
      <c r="A13" s="12">
        <v>8</v>
      </c>
      <c r="B13" s="12" t="s">
        <v>44</v>
      </c>
      <c r="C13" s="12">
        <v>62220102</v>
      </c>
      <c r="D13" s="62" t="s">
        <v>100</v>
      </c>
      <c r="E13" s="60">
        <v>3</v>
      </c>
      <c r="F13" s="60">
        <v>24</v>
      </c>
      <c r="G13" s="32">
        <f t="shared" si="15"/>
        <v>27</v>
      </c>
      <c r="H13" s="29" t="str">
        <f t="shared" si="0"/>
        <v>62</v>
      </c>
      <c r="I13" s="29" t="str">
        <f t="shared" si="1"/>
        <v>ปวช.</v>
      </c>
      <c r="J13" s="29">
        <f t="shared" si="2"/>
        <v>1</v>
      </c>
      <c r="K13" s="29"/>
      <c r="L13" s="30" t="str">
        <f t="shared" si="6"/>
        <v>ปวช.1</v>
      </c>
      <c r="M13" s="30" t="str">
        <f t="shared" si="3"/>
        <v>การบัญชีปวช.1</v>
      </c>
      <c r="N13" s="12" t="e">
        <f>MID(#REF!,3,4)</f>
        <v>#REF!</v>
      </c>
      <c r="O13" s="9" t="s">
        <v>22</v>
      </c>
      <c r="Q13" s="19" t="s">
        <v>58</v>
      </c>
      <c r="R13" s="18">
        <f>SUMIF($L$4:$L$102,Q13,$E$4:$E$102)</f>
        <v>8</v>
      </c>
      <c r="S13" s="18">
        <f>SUMIF($L$4:$L$102,$Q13,$F$4:$F$102)</f>
        <v>39</v>
      </c>
      <c r="T13" s="19">
        <f>SUM(R13:S13)</f>
        <v>47</v>
      </c>
      <c r="U13" s="37" t="str">
        <f>V$2&amp;$Q13</f>
        <v>การบัญชีป.ตรี2</v>
      </c>
      <c r="V13" s="18">
        <f>SUMIF($M$4:$M$102,U13,$E$4:$E$102)</f>
        <v>1</v>
      </c>
      <c r="W13" s="18">
        <f>SUMIF($M$4:$M$102,U13,$F$4:$F$103)</f>
        <v>35</v>
      </c>
      <c r="X13" s="19">
        <f t="shared" si="7"/>
        <v>36</v>
      </c>
      <c r="Y13" s="37" t="str">
        <f>Z$2&amp;$Q13</f>
        <v>การขาย/การตลาดป.ตรี2</v>
      </c>
      <c r="Z13" s="18">
        <f>SUMIF($M$4:$M$102,Y13,$E$4:$E$102)</f>
        <v>0</v>
      </c>
      <c r="AA13" s="18">
        <f>SUMIF($M$4:$M$102,Y13,$F$4:$F$103)</f>
        <v>0</v>
      </c>
      <c r="AB13" s="19">
        <f t="shared" si="5"/>
        <v>0</v>
      </c>
      <c r="AC13" s="37" t="str">
        <f>AD$2&amp;$Q13</f>
        <v>คอมพิวเตอร์ธุรกิจป.ตรี2</v>
      </c>
      <c r="AD13" s="18">
        <f>SUMIF($M$4:$M$102,AC13,$E$4:$E$102)</f>
        <v>7</v>
      </c>
      <c r="AE13" s="18">
        <v>4</v>
      </c>
      <c r="AF13" s="19">
        <f t="shared" si="8"/>
        <v>11</v>
      </c>
      <c r="AG13" s="37"/>
      <c r="AH13" s="18">
        <f>SUMIF($M$4:$M$102,AG13,$E$4:$E$102)</f>
        <v>0</v>
      </c>
      <c r="AI13" s="18">
        <f>SUMIF($M$4:$M$102,AG13,$F$4:$F$103)</f>
        <v>0</v>
      </c>
      <c r="AJ13" s="19">
        <f t="shared" si="9"/>
        <v>0</v>
      </c>
      <c r="AK13" s="37"/>
      <c r="AL13" s="18">
        <f>SUMIF($M$4:$M$102,AK13,$E$4:$E$102)</f>
        <v>0</v>
      </c>
      <c r="AM13" s="18">
        <f>SUMIF($M$4:$M$102,AK13,$F$4:$F$103)</f>
        <v>0</v>
      </c>
      <c r="AN13" s="19">
        <f t="shared" si="10"/>
        <v>0</v>
      </c>
      <c r="AO13" s="37"/>
      <c r="AP13" s="18">
        <f>SUMIF($M$4:$M$102,AO13,$E$4:$E$102)</f>
        <v>0</v>
      </c>
      <c r="AQ13" s="18">
        <f>SUMIF($M$4:$M$102,AO13,$F$4:$F$103)</f>
        <v>0</v>
      </c>
      <c r="AR13" s="19">
        <f t="shared" si="11"/>
        <v>0</v>
      </c>
      <c r="AS13" s="37"/>
      <c r="AT13" s="18">
        <f>SUMIF($M$4:$M$102,AS13,$E$4:$E$102)</f>
        <v>0</v>
      </c>
      <c r="AU13" s="18">
        <f>SUMIF($M$4:$M$102,AS13,$F$4:$F$103)</f>
        <v>0</v>
      </c>
      <c r="AV13" s="19">
        <f t="shared" si="12"/>
        <v>0</v>
      </c>
      <c r="AW13" s="37"/>
      <c r="AX13" s="18">
        <f>SUMIF($M$4:$M$102,AW13,$E$4:$E$102)</f>
        <v>0</v>
      </c>
      <c r="AY13" s="18">
        <f>SUMIF($M$4:$M$102,AW13,$F$4:$F$103)</f>
        <v>0</v>
      </c>
      <c r="AZ13" s="19">
        <f t="shared" si="13"/>
        <v>0</v>
      </c>
      <c r="BA13" s="37"/>
      <c r="BB13" s="18">
        <f>SUMIF($M$4:$M$102,BA13,$E$4:$E$102)</f>
        <v>0</v>
      </c>
      <c r="BC13" s="18">
        <f>SUMIF($M$4:$M$102,BA13,$F$4:$F$103)</f>
        <v>0</v>
      </c>
      <c r="BD13" s="19">
        <f>SUM(BB13:BC13)</f>
        <v>0</v>
      </c>
      <c r="BE13" s="36"/>
      <c r="BF13" s="18">
        <f>SUMIF($M$4:$M$102,BE13,$E$4:$E$102)</f>
        <v>0</v>
      </c>
      <c r="BG13" s="18">
        <f>SUMIF($M$4:$M$102,BE13,$F$4:$F$103)</f>
        <v>0</v>
      </c>
      <c r="BH13" s="19">
        <f>SUM(BF13:BG13)</f>
        <v>0</v>
      </c>
    </row>
    <row r="14" spans="1:60" ht="24">
      <c r="A14" s="12">
        <v>9</v>
      </c>
      <c r="B14" s="12" t="s">
        <v>44</v>
      </c>
      <c r="C14" s="12">
        <v>62220103</v>
      </c>
      <c r="D14" s="62" t="s">
        <v>101</v>
      </c>
      <c r="E14" s="60">
        <v>1</v>
      </c>
      <c r="F14" s="60">
        <v>27</v>
      </c>
      <c r="G14" s="32">
        <f t="shared" si="15"/>
        <v>28</v>
      </c>
      <c r="H14" s="29" t="str">
        <f t="shared" si="0"/>
        <v>62</v>
      </c>
      <c r="I14" s="29" t="str">
        <f t="shared" si="1"/>
        <v>ปวช.</v>
      </c>
      <c r="J14" s="29">
        <f t="shared" si="2"/>
        <v>1</v>
      </c>
      <c r="K14" s="29"/>
      <c r="L14" s="30" t="str">
        <f t="shared" si="6"/>
        <v>ปวช.1</v>
      </c>
      <c r="M14" s="30" t="str">
        <f t="shared" si="3"/>
        <v>การบัญชีปวช.1</v>
      </c>
      <c r="N14" s="12" t="e">
        <f>MID(#REF!,3,4)</f>
        <v>#REF!</v>
      </c>
      <c r="O14" s="9" t="s">
        <v>23</v>
      </c>
      <c r="Q14" s="35" t="s">
        <v>66</v>
      </c>
      <c r="R14" s="35">
        <f>SUM(R12:R13)</f>
        <v>10</v>
      </c>
      <c r="S14" s="35">
        <f>SUM(S12:S13)</f>
        <v>71</v>
      </c>
      <c r="T14" s="35">
        <f>SUM(T12:T13)</f>
        <v>81</v>
      </c>
      <c r="U14" s="37"/>
      <c r="V14" s="35">
        <f>SUM(V12:V13)</f>
        <v>3</v>
      </c>
      <c r="W14" s="35">
        <f>SUM(W12:W13)</f>
        <v>67</v>
      </c>
      <c r="X14" s="35">
        <f>SUM(X12:X13)</f>
        <v>70</v>
      </c>
      <c r="Y14" s="37"/>
      <c r="Z14" s="35">
        <f>SUM(Z12:Z13)</f>
        <v>0</v>
      </c>
      <c r="AA14" s="35">
        <f>SUM(AA12:AA13)</f>
        <v>0</v>
      </c>
      <c r="AB14" s="35">
        <f>SUM(AB12:AB13)</f>
        <v>0</v>
      </c>
      <c r="AC14" s="37"/>
      <c r="AD14" s="35">
        <f>SUM(AD12:AD13)</f>
        <v>7</v>
      </c>
      <c r="AE14" s="35">
        <f>SUM(AE12:AE13)</f>
        <v>4</v>
      </c>
      <c r="AF14" s="35">
        <f>SUM(AF12:AF13)</f>
        <v>11</v>
      </c>
      <c r="AG14" s="37"/>
      <c r="AH14" s="35">
        <f>SUM(AH12:AH13)</f>
        <v>0</v>
      </c>
      <c r="AI14" s="35">
        <f>SUM(AI12:AI13)</f>
        <v>0</v>
      </c>
      <c r="AJ14" s="35">
        <f>SUM(AJ12:AJ13)</f>
        <v>0</v>
      </c>
      <c r="AK14" s="37"/>
      <c r="AL14" s="35">
        <f>SUM(AL12:AL13)</f>
        <v>0</v>
      </c>
      <c r="AM14" s="35">
        <f>SUM(AM12:AM13)</f>
        <v>0</v>
      </c>
      <c r="AN14" s="35">
        <f>SUM(AN12:AN13)</f>
        <v>0</v>
      </c>
      <c r="AO14" s="37"/>
      <c r="AP14" s="35">
        <f>SUM(AP12:AP13)</f>
        <v>0</v>
      </c>
      <c r="AQ14" s="35">
        <f>SUM(AQ12:AQ13)</f>
        <v>0</v>
      </c>
      <c r="AR14" s="35">
        <f>SUM(AR12:AR13)</f>
        <v>0</v>
      </c>
      <c r="AS14" s="37"/>
      <c r="AT14" s="35">
        <f>SUM(AT12:AT13)</f>
        <v>0</v>
      </c>
      <c r="AU14" s="35">
        <f>SUM(AU12:AU13)</f>
        <v>0</v>
      </c>
      <c r="AV14" s="35">
        <f>SUM(AV12:AV13)</f>
        <v>0</v>
      </c>
      <c r="AW14" s="37"/>
      <c r="AX14" s="35">
        <f>SUM(AX12:AX13)</f>
        <v>0</v>
      </c>
      <c r="AY14" s="35">
        <f>SUM(AY12:AY13)</f>
        <v>0</v>
      </c>
      <c r="AZ14" s="35">
        <f>SUM(AZ12:AZ13)</f>
        <v>0</v>
      </c>
      <c r="BA14" s="37"/>
      <c r="BB14" s="35">
        <f>SUM(BB12:BB13)</f>
        <v>0</v>
      </c>
      <c r="BC14" s="35">
        <f>SUM(BC12:BC13)</f>
        <v>0</v>
      </c>
      <c r="BD14" s="35">
        <f>SUM(BD12:BD13)</f>
        <v>0</v>
      </c>
      <c r="BE14" s="36"/>
      <c r="BF14" s="35">
        <f>SUM(BF12:BF13)</f>
        <v>0</v>
      </c>
      <c r="BG14" s="35">
        <f>SUM(BG12:BG13)</f>
        <v>0</v>
      </c>
      <c r="BH14" s="35">
        <f>SUM(BH12:BH13)</f>
        <v>0</v>
      </c>
    </row>
    <row r="15" spans="1:60" ht="24">
      <c r="A15" s="12">
        <v>10</v>
      </c>
      <c r="B15" s="12" t="s">
        <v>44</v>
      </c>
      <c r="C15" s="12">
        <v>62220104</v>
      </c>
      <c r="D15" s="62" t="s">
        <v>102</v>
      </c>
      <c r="E15" s="60">
        <v>0</v>
      </c>
      <c r="F15" s="60">
        <v>25</v>
      </c>
      <c r="G15" s="32">
        <f t="shared" si="15"/>
        <v>25</v>
      </c>
      <c r="H15" s="29" t="str">
        <f t="shared" si="0"/>
        <v>62</v>
      </c>
      <c r="I15" s="29" t="str">
        <f t="shared" si="1"/>
        <v>ปวช.</v>
      </c>
      <c r="J15" s="29">
        <f t="shared" si="2"/>
        <v>1</v>
      </c>
      <c r="K15" s="29"/>
      <c r="L15" s="30" t="str">
        <f t="shared" si="6"/>
        <v>ปวช.1</v>
      </c>
      <c r="M15" s="30" t="str">
        <f t="shared" si="3"/>
        <v>การบัญชีปวช.1</v>
      </c>
      <c r="N15" s="12" t="e">
        <f>MID(#REF!,3,4)</f>
        <v>#REF!</v>
      </c>
      <c r="O15" s="9" t="s">
        <v>23</v>
      </c>
      <c r="Q15" s="35" t="s">
        <v>72</v>
      </c>
      <c r="R15" s="35">
        <f>R7+R10+R14</f>
        <v>237</v>
      </c>
      <c r="S15" s="35">
        <f>S7+S10+S14</f>
        <v>1177</v>
      </c>
      <c r="T15" s="35">
        <f>SUM(R15:S15)</f>
        <v>1414</v>
      </c>
      <c r="U15" s="37"/>
      <c r="V15" s="35">
        <f>V7+V10+V14</f>
        <v>33</v>
      </c>
      <c r="W15" s="35">
        <f>W7+W10+W14</f>
        <v>573</v>
      </c>
      <c r="X15" s="35">
        <f t="shared" si="7"/>
        <v>606</v>
      </c>
      <c r="Y15" s="37"/>
      <c r="Z15" s="35">
        <f>Z7+Z10+Z14</f>
        <v>20</v>
      </c>
      <c r="AA15" s="35">
        <f>AA7+AA10+AA14</f>
        <v>98</v>
      </c>
      <c r="AB15" s="35">
        <f>SUM(Z15:AA15)</f>
        <v>118</v>
      </c>
      <c r="AC15" s="37"/>
      <c r="AD15" s="35">
        <f>AD7+AD10+AD14</f>
        <v>57</v>
      </c>
      <c r="AE15" s="35">
        <f>AE7+AE10+AE14</f>
        <v>150</v>
      </c>
      <c r="AF15" s="35">
        <f t="shared" si="8"/>
        <v>207</v>
      </c>
      <c r="AG15" s="37"/>
      <c r="AH15" s="35">
        <f>AH7+AH10</f>
        <v>22</v>
      </c>
      <c r="AI15" s="35">
        <f>AI7+AI10</f>
        <v>61</v>
      </c>
      <c r="AJ15" s="35">
        <f t="shared" si="9"/>
        <v>83</v>
      </c>
      <c r="AK15" s="37"/>
      <c r="AL15" s="35">
        <f>AL7+AL10</f>
        <v>27</v>
      </c>
      <c r="AM15" s="35">
        <f>AM7+AM10</f>
        <v>57</v>
      </c>
      <c r="AN15" s="35">
        <f t="shared" si="10"/>
        <v>84</v>
      </c>
      <c r="AO15" s="37"/>
      <c r="AP15" s="35">
        <f>AP7+AP10</f>
        <v>35</v>
      </c>
      <c r="AQ15" s="35">
        <f>AQ7+AQ10</f>
        <v>161</v>
      </c>
      <c r="AR15" s="35">
        <f t="shared" si="11"/>
        <v>196</v>
      </c>
      <c r="AS15" s="37"/>
      <c r="AT15" s="35">
        <f>AT7+AT10</f>
        <v>7</v>
      </c>
      <c r="AU15" s="35">
        <f>AU7+AU10</f>
        <v>33</v>
      </c>
      <c r="AV15" s="35">
        <f t="shared" si="12"/>
        <v>40</v>
      </c>
      <c r="AW15" s="37"/>
      <c r="AX15" s="35">
        <f>AX7+AX10</f>
        <v>26</v>
      </c>
      <c r="AY15" s="35">
        <f>AY7+AY10</f>
        <v>10</v>
      </c>
      <c r="AZ15" s="35">
        <f t="shared" si="13"/>
        <v>36</v>
      </c>
      <c r="BA15" s="37"/>
      <c r="BB15" s="35">
        <f>BB7+BB10</f>
        <v>10</v>
      </c>
      <c r="BC15" s="35">
        <f>BC7+BC10</f>
        <v>17</v>
      </c>
      <c r="BD15" s="35">
        <f>SUM(BB15:BC15)</f>
        <v>27</v>
      </c>
      <c r="BE15" s="36"/>
      <c r="BF15" s="34">
        <f>BF7+BF10</f>
        <v>0</v>
      </c>
      <c r="BG15" s="34">
        <f>BG7+BG10</f>
        <v>17</v>
      </c>
      <c r="BH15" s="34">
        <f>SUM(BF15:BG15)</f>
        <v>17</v>
      </c>
    </row>
    <row r="16" spans="1:60" ht="24">
      <c r="A16" s="12">
        <v>11</v>
      </c>
      <c r="B16" s="12" t="s">
        <v>49</v>
      </c>
      <c r="C16" s="12">
        <v>62220201</v>
      </c>
      <c r="D16" s="62" t="s">
        <v>103</v>
      </c>
      <c r="E16" s="60">
        <v>5</v>
      </c>
      <c r="F16" s="60">
        <v>34</v>
      </c>
      <c r="G16" s="32">
        <f t="shared" si="15"/>
        <v>39</v>
      </c>
      <c r="H16" s="29" t="str">
        <f t="shared" si="0"/>
        <v>62</v>
      </c>
      <c r="I16" s="29" t="str">
        <f t="shared" si="1"/>
        <v>ปวช.</v>
      </c>
      <c r="J16" s="29">
        <f t="shared" si="2"/>
        <v>1</v>
      </c>
      <c r="K16" s="29"/>
      <c r="L16" s="30" t="str">
        <f t="shared" si="6"/>
        <v>ปวช.1</v>
      </c>
      <c r="M16" s="30" t="str">
        <f>B16&amp;L16</f>
        <v>การขาย/การตลาดปวช.1</v>
      </c>
      <c r="N16" s="12" t="e">
        <f>MID(#REF!,3,4)</f>
        <v>#REF!</v>
      </c>
      <c r="O16" s="9" t="s">
        <v>24</v>
      </c>
      <c r="Q16" s="45" t="s">
        <v>158</v>
      </c>
      <c r="R16" s="18">
        <v>6</v>
      </c>
      <c r="S16" s="64">
        <v>10</v>
      </c>
      <c r="T16" s="49">
        <f>SUM(R16:S16)</f>
        <v>16</v>
      </c>
      <c r="U16" s="37" t="str">
        <f>V$2&amp;$Q16</f>
        <v>การบัญชีปวช.1ทวิศึกษา</v>
      </c>
      <c r="V16" s="18">
        <f aca="true" t="shared" si="16" ref="V16:W18">SUMIF($M$4:$M$102,T16,$F$4:$F$103)</f>
        <v>0</v>
      </c>
      <c r="W16" s="18">
        <f t="shared" si="16"/>
        <v>0</v>
      </c>
      <c r="X16" s="49">
        <f>SUM(V16:W16)</f>
        <v>0</v>
      </c>
      <c r="Y16" s="37" t="str">
        <f>Z$2&amp;$Q16</f>
        <v>การขาย/การตลาดปวช.1ทวิศึกษา</v>
      </c>
      <c r="Z16" s="18">
        <f>SUMIF($M$4:$M$102,Y16,$E$4:$E$102)</f>
        <v>0</v>
      </c>
      <c r="AA16" s="18">
        <f>SUMIF($M$4:$M$102,Y16,$F$4:$F$103)</f>
        <v>0</v>
      </c>
      <c r="AB16" s="49">
        <f>SUM(Z16:AA16)</f>
        <v>0</v>
      </c>
      <c r="AC16" s="37" t="str">
        <f>AD$2&amp;$Q16</f>
        <v>คอมพิวเตอร์ธุรกิจปวช.1ทวิศึกษา</v>
      </c>
      <c r="AD16" s="18">
        <f>SUMIF($M$4:$M$102,AC16,$E$4:$E$102)</f>
        <v>0</v>
      </c>
      <c r="AE16" s="18">
        <f>SUMIF($M$4:$M$102,AC16,$F$4:$F114)</f>
        <v>0</v>
      </c>
      <c r="AF16" s="49">
        <f>SUM(AD16:AE16)</f>
        <v>0</v>
      </c>
      <c r="AG16" s="37" t="str">
        <f>AH$2&amp;$Q16</f>
        <v>โลจิสติกส์ปวช.1ทวิศึกษา</v>
      </c>
      <c r="AH16" s="18">
        <f>SUMIF($M$4:$M$102,AG16,$E$4:$E$102)</f>
        <v>0</v>
      </c>
      <c r="AI16" s="18">
        <f>SUMIF($M$4:$M$102,AG16,$F$4:$F$103)</f>
        <v>0</v>
      </c>
      <c r="AJ16" s="52"/>
      <c r="AK16" s="37" t="str">
        <f>AL$2&amp;$Q16</f>
        <v>อาหารและโภชนาการปวช.1ทวิศึกษา</v>
      </c>
      <c r="AL16" s="18">
        <f>SUMIF($M$4:$M$102,AK16,$E$4:$E$102)</f>
        <v>0</v>
      </c>
      <c r="AM16" s="18">
        <f>SUMIF($M$4:$M$102,AK16,$F$4:$F$103)</f>
        <v>0</v>
      </c>
      <c r="AN16" s="49">
        <f>SUM(AL16:AM16)</f>
        <v>0</v>
      </c>
      <c r="AO16" s="37" t="str">
        <f>AP$2&amp;$Q16</f>
        <v>การโรงแรมปวช.1ทวิศึกษา</v>
      </c>
      <c r="AP16" s="18">
        <v>4</v>
      </c>
      <c r="AQ16" s="18">
        <v>10</v>
      </c>
      <c r="AR16" s="49">
        <f>SUM(AP16:AQ16)</f>
        <v>14</v>
      </c>
      <c r="AS16" s="37" t="str">
        <f>AT$2&amp;$Q16</f>
        <v>การท่องเที่ยวปวช.1ทวิศึกษา</v>
      </c>
      <c r="AT16" s="18">
        <f>SUMIF($M$4:$M$102,AS16,$E$4:$E$102)</f>
        <v>0</v>
      </c>
      <c r="AU16" s="18">
        <f>SUMIF($M$4:$M$102,AS16,$F$4:$F$103)</f>
        <v>0</v>
      </c>
      <c r="AV16" s="49">
        <f>SUM(AT16:AU16)</f>
        <v>0</v>
      </c>
      <c r="AW16" s="37" t="str">
        <f>AX$2&amp;$Q16</f>
        <v>ศิลปกรรม/กราฟิคปวช.1ทวิศึกษา</v>
      </c>
      <c r="AX16" s="18">
        <f>SUMIF($M$4:$M$56,AW16,$E$4:$E$56)</f>
        <v>0</v>
      </c>
      <c r="AY16" s="18">
        <f>SUMIF($M$4:$M$102,AW16,$F$4:$F$103)</f>
        <v>0</v>
      </c>
      <c r="AZ16" s="49">
        <f>SUM(AX16:AY16)</f>
        <v>0</v>
      </c>
      <c r="BA16" s="37" t="str">
        <f>BB$2&amp;$Q16</f>
        <v>เทคโนโลยีสารสนเทศปวช.1ทวิศึกษา</v>
      </c>
      <c r="BB16" s="18">
        <f>SUMIF($M$4:$M$102,BA16,$E$4:$E$102)</f>
        <v>0</v>
      </c>
      <c r="BC16" s="18">
        <f>SUMIF($M$4:$M$102,BA16,$F$4:$F$103)</f>
        <v>0</v>
      </c>
      <c r="BD16" s="49">
        <f>SUM(BB16:BC16)</f>
        <v>0</v>
      </c>
      <c r="BE16" s="37" t="str">
        <f>BF$2&amp;$Q16</f>
        <v>ภาษาต่างประเทศปวช.1ทวิศึกษา</v>
      </c>
      <c r="BF16" s="18">
        <f>SUMIF($M$4:$M$102,BE16,$E$4:$E$102)</f>
        <v>0</v>
      </c>
      <c r="BG16" s="18">
        <f>SUMIF($M$4:$M$102,BE16,$F$4:$F$103)</f>
        <v>0</v>
      </c>
      <c r="BH16" s="49">
        <f>SUM(BF16:BG16)</f>
        <v>0</v>
      </c>
    </row>
    <row r="17" spans="1:60" ht="24">
      <c r="A17" s="12">
        <v>12</v>
      </c>
      <c r="B17" s="12" t="s">
        <v>45</v>
      </c>
      <c r="C17" s="12">
        <v>62220401</v>
      </c>
      <c r="D17" s="62" t="s">
        <v>104</v>
      </c>
      <c r="E17" s="60">
        <v>3</v>
      </c>
      <c r="F17" s="60">
        <v>17</v>
      </c>
      <c r="G17" s="32">
        <f t="shared" si="15"/>
        <v>20</v>
      </c>
      <c r="H17" s="29" t="str">
        <f t="shared" si="0"/>
        <v>62</v>
      </c>
      <c r="I17" s="29" t="str">
        <f t="shared" si="1"/>
        <v>ปวช.</v>
      </c>
      <c r="J17" s="29">
        <f t="shared" si="2"/>
        <v>1</v>
      </c>
      <c r="K17" s="29"/>
      <c r="L17" s="30" t="str">
        <f t="shared" si="6"/>
        <v>ปวช.1</v>
      </c>
      <c r="M17" s="30" t="str">
        <f t="shared" si="3"/>
        <v>คอมพิวเตอร์ธุรกิจปวช.1</v>
      </c>
      <c r="N17" s="12" t="e">
        <f>MID(#REF!,3,4)</f>
        <v>#REF!</v>
      </c>
      <c r="O17" s="9" t="s">
        <v>21</v>
      </c>
      <c r="Q17" s="45" t="s">
        <v>159</v>
      </c>
      <c r="R17" s="18">
        <f>SUMIF($L$4:$L$102,Q17,$E$4:$E$102)</f>
        <v>0</v>
      </c>
      <c r="S17" s="64">
        <f>SUMIF($L$4:$L$102,$Q17,$F$4:$F$103)</f>
        <v>0</v>
      </c>
      <c r="T17" s="49">
        <f>SUM(R17:S17)</f>
        <v>0</v>
      </c>
      <c r="U17" s="37" t="str">
        <f>V$2&amp;$Q17</f>
        <v>การบัญชีปวช.2ทวิศึกษา</v>
      </c>
      <c r="V17" s="18">
        <f t="shared" si="16"/>
        <v>0</v>
      </c>
      <c r="W17" s="18">
        <f t="shared" si="16"/>
        <v>0</v>
      </c>
      <c r="X17" s="49">
        <f>SUM(V17:W17)</f>
        <v>0</v>
      </c>
      <c r="Y17" s="37" t="str">
        <f>Z$2&amp;$Q17</f>
        <v>การขาย/การตลาดปวช.2ทวิศึกษา</v>
      </c>
      <c r="Z17" s="18">
        <f>SUMIF($M$4:$M$102,Y17,$E$4:$E$102)</f>
        <v>0</v>
      </c>
      <c r="AA17" s="18">
        <f>SUMIF($M$4:$M$102,Y17,$F$4:$F$103)</f>
        <v>0</v>
      </c>
      <c r="AB17" s="49">
        <f>SUM(Z17:AA17)</f>
        <v>0</v>
      </c>
      <c r="AC17" s="37" t="str">
        <f>AD$2&amp;$Q17</f>
        <v>คอมพิวเตอร์ธุรกิจปวช.2ทวิศึกษา</v>
      </c>
      <c r="AD17" s="18">
        <f>SUMIF($M$4:$M$102,AC17,$E$4:$E$102)</f>
        <v>0</v>
      </c>
      <c r="AE17" s="18">
        <f>SUMIF($M$4:$M$102,AC17,$F$4:$F115)</f>
        <v>0</v>
      </c>
      <c r="AF17" s="49">
        <f>SUM(AD17:AE17)</f>
        <v>0</v>
      </c>
      <c r="AG17" s="37" t="str">
        <f>AH$2&amp;$Q17</f>
        <v>โลจิสติกส์ปวช.2ทวิศึกษา</v>
      </c>
      <c r="AH17" s="18">
        <f>SUMIF($M$4:$M$102,AG17,$E$4:$E$102)</f>
        <v>0</v>
      </c>
      <c r="AI17" s="18">
        <f>SUMIF($M$4:$M$102,AG17,$F$4:$F$103)</f>
        <v>0</v>
      </c>
      <c r="AJ17" s="45"/>
      <c r="AK17" s="37" t="str">
        <f>AL$2&amp;$Q17</f>
        <v>อาหารและโภชนาการปวช.2ทวิศึกษา</v>
      </c>
      <c r="AL17" s="18">
        <f>SUMIF($M$4:$M$102,AK17,$E$4:$E$102)</f>
        <v>0</v>
      </c>
      <c r="AM17" s="18">
        <f>SUMIF($M$4:$M$102,AK17,$F$4:$F$103)</f>
        <v>0</v>
      </c>
      <c r="AN17" s="49">
        <f>SUM(AL17:AM17)</f>
        <v>0</v>
      </c>
      <c r="AO17" s="37" t="str">
        <f>AP$2&amp;$Q17</f>
        <v>การโรงแรมปวช.2ทวิศึกษา</v>
      </c>
      <c r="AP17" s="18">
        <f>SUMIF($M$4:$M$102,AO17,$E$4:$E$102)</f>
        <v>0</v>
      </c>
      <c r="AQ17" s="18">
        <f>SUMIF($M$4:$M$102,AO17,$F$4:$F$103)</f>
        <v>0</v>
      </c>
      <c r="AR17" s="49">
        <f>SUM(AP17:AQ17)</f>
        <v>0</v>
      </c>
      <c r="AS17" s="37" t="str">
        <f>AT$2&amp;$Q17</f>
        <v>การท่องเที่ยวปวช.2ทวิศึกษา</v>
      </c>
      <c r="AT17" s="18">
        <f>SUMIF($M$4:$M$102,AS17,$E$4:$E$102)</f>
        <v>0</v>
      </c>
      <c r="AU17" s="18">
        <f>SUMIF($M$4:$M$102,AS17,$F$4:$F$103)</f>
        <v>0</v>
      </c>
      <c r="AV17" s="49">
        <f>SUM(AT17:AU17)</f>
        <v>0</v>
      </c>
      <c r="AW17" s="37" t="str">
        <f>AX$2&amp;$Q17</f>
        <v>ศิลปกรรม/กราฟิคปวช.2ทวิศึกษา</v>
      </c>
      <c r="AX17" s="18">
        <f>SUMIF($M$4:$M$56,AW17,$E$4:$E$56)</f>
        <v>0</v>
      </c>
      <c r="AY17" s="18">
        <f>SUMIF($M$4:$M$102,AW17,$F$4:$F$103)</f>
        <v>0</v>
      </c>
      <c r="AZ17" s="49">
        <f>SUM(AX17:AY17)</f>
        <v>0</v>
      </c>
      <c r="BA17" s="37" t="str">
        <f>BB$2&amp;$Q17</f>
        <v>เทคโนโลยีสารสนเทศปวช.2ทวิศึกษา</v>
      </c>
      <c r="BB17" s="18">
        <f>SUMIF($M$4:$M$102,BA17,$E$4:$E$102)</f>
        <v>0</v>
      </c>
      <c r="BC17" s="18">
        <f>SUMIF($M$4:$M$102,BA17,$F$4:$F$103)</f>
        <v>0</v>
      </c>
      <c r="BD17" s="49">
        <f>SUM(BB17:BC17)</f>
        <v>0</v>
      </c>
      <c r="BE17" s="37" t="str">
        <f>BF$2&amp;$Q17</f>
        <v>ภาษาต่างประเทศปวช.2ทวิศึกษา</v>
      </c>
      <c r="BF17" s="18">
        <f>SUMIF($M$4:$M$102,BE17,$E$4:$E$102)</f>
        <v>0</v>
      </c>
      <c r="BG17" s="18">
        <f>SUMIF($M$4:$M$102,BE17,$F$4:$F$103)</f>
        <v>0</v>
      </c>
      <c r="BH17" s="49">
        <f>SUM(BF17:BG17)</f>
        <v>0</v>
      </c>
    </row>
    <row r="18" spans="1:60" ht="24">
      <c r="A18" s="12">
        <v>13</v>
      </c>
      <c r="B18" s="12" t="s">
        <v>45</v>
      </c>
      <c r="C18" s="12">
        <v>62220402</v>
      </c>
      <c r="D18" s="62" t="s">
        <v>105</v>
      </c>
      <c r="E18" s="60">
        <v>8</v>
      </c>
      <c r="F18" s="60">
        <v>13</v>
      </c>
      <c r="G18" s="32">
        <f t="shared" si="15"/>
        <v>21</v>
      </c>
      <c r="H18" s="29" t="str">
        <f t="shared" si="0"/>
        <v>62</v>
      </c>
      <c r="I18" s="29" t="str">
        <f t="shared" si="1"/>
        <v>ปวช.</v>
      </c>
      <c r="J18" s="29">
        <f t="shared" si="2"/>
        <v>1</v>
      </c>
      <c r="K18" s="29"/>
      <c r="L18" s="30" t="str">
        <f t="shared" si="6"/>
        <v>ปวช.1</v>
      </c>
      <c r="M18" s="30" t="str">
        <f t="shared" si="3"/>
        <v>คอมพิวเตอร์ธุรกิจปวช.1</v>
      </c>
      <c r="N18" s="12" t="e">
        <f>MID(#REF!,3,4)</f>
        <v>#REF!</v>
      </c>
      <c r="O18" s="9" t="s">
        <v>21</v>
      </c>
      <c r="Q18" s="45" t="s">
        <v>160</v>
      </c>
      <c r="R18" s="18">
        <f>SUMIF($L$4:$L$102,Q18,$E$4:$E$102)</f>
        <v>0</v>
      </c>
      <c r="S18" s="18">
        <f>SUMIF($L$4:$L$102,$Q18,$F$4:$F$103)</f>
        <v>0</v>
      </c>
      <c r="T18" s="49">
        <f>SUM(R18:S18)</f>
        <v>0</v>
      </c>
      <c r="U18" s="37" t="str">
        <f>V$2&amp;$Q18</f>
        <v>การบัญชีปวช.3ทวิศึกษา</v>
      </c>
      <c r="V18" s="18">
        <f t="shared" si="16"/>
        <v>0</v>
      </c>
      <c r="W18" s="18">
        <f t="shared" si="16"/>
        <v>0</v>
      </c>
      <c r="X18" s="49">
        <f>SUM(V18:W18)</f>
        <v>0</v>
      </c>
      <c r="Y18" s="37" t="str">
        <f>Z$2&amp;$Q18</f>
        <v>การขาย/การตลาดปวช.3ทวิศึกษา</v>
      </c>
      <c r="Z18" s="18">
        <f>SUMIF($M$4:$M$102,Y18,$E$4:$E$102)</f>
        <v>0</v>
      </c>
      <c r="AA18" s="18">
        <f>SUMIF($M$4:$M$102,Y18,$F$4:$F$103)</f>
        <v>0</v>
      </c>
      <c r="AB18" s="49">
        <f>SUM(Z18:AA18)</f>
        <v>0</v>
      </c>
      <c r="AC18" s="37" t="str">
        <f>AD$2&amp;$Q18</f>
        <v>คอมพิวเตอร์ธุรกิจปวช.3ทวิศึกษา</v>
      </c>
      <c r="AD18" s="18">
        <f>SUMIF($M$4:$M$102,AC18,$E$4:$E$102)</f>
        <v>0</v>
      </c>
      <c r="AE18" s="18">
        <f>SUMIF($M$4:$M$102,AC18,$F$4:$F116)</f>
        <v>0</v>
      </c>
      <c r="AF18" s="49">
        <f>SUM(AD18:AE18)</f>
        <v>0</v>
      </c>
      <c r="AG18" s="37" t="str">
        <f>AH$2&amp;$Q18</f>
        <v>โลจิสติกส์ปวช.3ทวิศึกษา</v>
      </c>
      <c r="AH18" s="18">
        <f>SUMIF($M$4:$M$102,AG18,$E$4:$E$102)</f>
        <v>0</v>
      </c>
      <c r="AI18" s="18">
        <f>SUMIF($M$4:$M$102,AG18,$F$4:$F$103)</f>
        <v>0</v>
      </c>
      <c r="AJ18" s="45"/>
      <c r="AK18" s="37" t="str">
        <f>AL$2&amp;$Q18</f>
        <v>อาหารและโภชนาการปวช.3ทวิศึกษา</v>
      </c>
      <c r="AL18" s="18">
        <f>SUMIF($M$4:$M$102,AK18,$E$4:$E$102)</f>
        <v>0</v>
      </c>
      <c r="AM18" s="18">
        <f>SUMIF($M$4:$M$102,AK18,$F$4:$F$103)</f>
        <v>0</v>
      </c>
      <c r="AN18" s="49">
        <f>SUM(AL18:AM18)</f>
        <v>0</v>
      </c>
      <c r="AO18" s="37" t="str">
        <f>AP$2&amp;$Q18</f>
        <v>การโรงแรมปวช.3ทวิศึกษา</v>
      </c>
      <c r="AP18" s="18">
        <f>SUMIF($M$4:$M$102,AO18,$E$4:$E$102)</f>
        <v>0</v>
      </c>
      <c r="AQ18" s="18">
        <f>SUMIF($M$4:$M$102,AO18,$F$4:$F$103)</f>
        <v>0</v>
      </c>
      <c r="AR18" s="49">
        <f>SUM(AP18:AQ18)</f>
        <v>0</v>
      </c>
      <c r="AS18" s="37" t="str">
        <f>AT$2&amp;$Q18</f>
        <v>การท่องเที่ยวปวช.3ทวิศึกษา</v>
      </c>
      <c r="AT18" s="18">
        <f>SUMIF($M$4:$M$102,AS18,$E$4:$E$102)</f>
        <v>0</v>
      </c>
      <c r="AU18" s="18">
        <f>SUMIF($M$4:$M$102,AS18,$F$4:$F$103)</f>
        <v>0</v>
      </c>
      <c r="AV18" s="49">
        <f>SUM(AT18:AU18)</f>
        <v>0</v>
      </c>
      <c r="AW18" s="37" t="str">
        <f>AX$2&amp;$Q18</f>
        <v>ศิลปกรรม/กราฟิคปวช.3ทวิศึกษา</v>
      </c>
      <c r="AX18" s="18">
        <f>SUMIF($M$4:$M$56,AW18,$E$4:$E$56)</f>
        <v>0</v>
      </c>
      <c r="AY18" s="18">
        <f>SUMIF($M$4:$M$102,AW18,$F$4:$F$103)</f>
        <v>0</v>
      </c>
      <c r="AZ18" s="49">
        <f>SUM(AX18:AY18)</f>
        <v>0</v>
      </c>
      <c r="BA18" s="37" t="str">
        <f>BB$2&amp;$Q18</f>
        <v>เทคโนโลยีสารสนเทศปวช.3ทวิศึกษา</v>
      </c>
      <c r="BB18" s="18">
        <f>SUMIF($M$4:$M$102,BA18,$E$4:$E$102)</f>
        <v>0</v>
      </c>
      <c r="BC18" s="18">
        <f>SUMIF($M$4:$M$102,BA18,$F$4:$F$103)</f>
        <v>0</v>
      </c>
      <c r="BD18" s="49">
        <f>SUM(BB18:BC18)</f>
        <v>0</v>
      </c>
      <c r="BE18" s="37" t="str">
        <f>BF$2&amp;$Q18</f>
        <v>ภาษาต่างประเทศปวช.3ทวิศึกษา</v>
      </c>
      <c r="BF18" s="18">
        <f>SUMIF($M$4:$M$102,BE18,$E$4:$E$102)</f>
        <v>0</v>
      </c>
      <c r="BG18" s="18">
        <f>SUMIF($M$4:$M$102,BE18,$F$4:$F$103)</f>
        <v>0</v>
      </c>
      <c r="BH18" s="49">
        <f>SUM(BF18:BG18)</f>
        <v>0</v>
      </c>
    </row>
    <row r="19" spans="1:60" ht="24">
      <c r="A19" s="12">
        <v>14</v>
      </c>
      <c r="B19" s="12" t="s">
        <v>86</v>
      </c>
      <c r="C19" s="12">
        <v>62221201</v>
      </c>
      <c r="D19" s="62" t="s">
        <v>106</v>
      </c>
      <c r="E19" s="60">
        <v>0</v>
      </c>
      <c r="F19" s="60">
        <v>17</v>
      </c>
      <c r="G19" s="32">
        <f t="shared" si="15"/>
        <v>17</v>
      </c>
      <c r="H19" s="29" t="str">
        <f t="shared" si="0"/>
        <v>62</v>
      </c>
      <c r="I19" s="29" t="str">
        <f>IF(MID(C19,3,1)="2","ปวช.",IF(MID(C19,3,1)="3","ปวส.",IF(MID(C19,3,1)="4","ป.ตรี")))</f>
        <v>ปวช.</v>
      </c>
      <c r="J19" s="29">
        <f t="shared" si="2"/>
        <v>1</v>
      </c>
      <c r="K19" s="29"/>
      <c r="L19" s="30" t="str">
        <f t="shared" si="6"/>
        <v>ปวช.1</v>
      </c>
      <c r="M19" s="30" t="str">
        <f t="shared" si="3"/>
        <v>ภาษาต่างประเทศปวช.1</v>
      </c>
      <c r="N19" s="12" t="str">
        <f>MID(C4,3,4)</f>
        <v>2701</v>
      </c>
      <c r="O19" s="9" t="s">
        <v>21</v>
      </c>
      <c r="Q19" s="118" t="s">
        <v>70</v>
      </c>
      <c r="R19" s="48">
        <f>SUM(R16:R18)</f>
        <v>6</v>
      </c>
      <c r="S19" s="48">
        <f>SUM(S16:S18)</f>
        <v>10</v>
      </c>
      <c r="T19" s="49">
        <f>SUM(R19:S19)</f>
        <v>16</v>
      </c>
      <c r="U19" s="46"/>
      <c r="V19" s="48">
        <f>SUM(V16:V18)</f>
        <v>0</v>
      </c>
      <c r="W19" s="48">
        <f>SUM(W16:W18)</f>
        <v>0</v>
      </c>
      <c r="X19" s="49">
        <f>SUM(X16:X18)</f>
        <v>0</v>
      </c>
      <c r="Y19" s="46"/>
      <c r="Z19" s="48">
        <f>SUM(Z16:Z18)</f>
        <v>0</v>
      </c>
      <c r="AA19" s="48">
        <f>SUM(AA16:AA18)</f>
        <v>0</v>
      </c>
      <c r="AB19" s="49">
        <f>SUM(Z19:AA19)</f>
        <v>0</v>
      </c>
      <c r="AC19" s="46"/>
      <c r="AD19" s="48">
        <f>SUM(AD16:AD18)</f>
        <v>0</v>
      </c>
      <c r="AE19" s="48">
        <f>SUM(AE16:AE18)</f>
        <v>0</v>
      </c>
      <c r="AF19" s="49">
        <f>SUM(AD19:AE19)</f>
        <v>0</v>
      </c>
      <c r="AG19" s="46"/>
      <c r="AH19" s="48">
        <f>SUM(AH16:AH18)</f>
        <v>0</v>
      </c>
      <c r="AI19" s="48">
        <f>SUM(AI16:AI18)</f>
        <v>0</v>
      </c>
      <c r="AJ19" s="49">
        <f>SUM(AH16:AI16)</f>
        <v>0</v>
      </c>
      <c r="AK19" s="46"/>
      <c r="AL19" s="48">
        <f>SUM(AL16:AL18)</f>
        <v>0</v>
      </c>
      <c r="AM19" s="48">
        <f>SUM(AM16:AM18)</f>
        <v>0</v>
      </c>
      <c r="AN19" s="49">
        <f>SUM(AL19:AM19)</f>
        <v>0</v>
      </c>
      <c r="AO19" s="46"/>
      <c r="AP19" s="48">
        <f>SUM(AP16:AP18)</f>
        <v>4</v>
      </c>
      <c r="AQ19" s="48">
        <f>SUM(AQ16:AQ18)</f>
        <v>10</v>
      </c>
      <c r="AR19" s="49">
        <f>SUM(AP19:AQ19)</f>
        <v>14</v>
      </c>
      <c r="AS19" s="46"/>
      <c r="AT19" s="48">
        <f>SUM(AT16:AT18)</f>
        <v>0</v>
      </c>
      <c r="AU19" s="48">
        <f>SUM(AU16:AU18)</f>
        <v>0</v>
      </c>
      <c r="AV19" s="49">
        <f>SUM(AT19:AU19)</f>
        <v>0</v>
      </c>
      <c r="AW19" s="46"/>
      <c r="AX19" s="48">
        <f>SUM(AX16:AX18)</f>
        <v>0</v>
      </c>
      <c r="AY19" s="48">
        <f>SUM(AY16:AY18)</f>
        <v>0</v>
      </c>
      <c r="AZ19" s="49">
        <f>SUM(AX19:AY19)</f>
        <v>0</v>
      </c>
      <c r="BA19" s="47"/>
      <c r="BB19" s="48">
        <f>SUM(BB16:BB18)</f>
        <v>0</v>
      </c>
      <c r="BC19" s="48">
        <f>SUM(BC16:BC18)</f>
        <v>0</v>
      </c>
      <c r="BD19" s="49">
        <f>SUM(BB19:BC19)</f>
        <v>0</v>
      </c>
      <c r="BE19" s="47"/>
      <c r="BF19" s="48">
        <f>SUM(BF16:BF18)</f>
        <v>0</v>
      </c>
      <c r="BG19" s="48">
        <f>SUM(BG16:BG18)</f>
        <v>0</v>
      </c>
      <c r="BH19" s="49">
        <f>SUM(BF19:BG19)</f>
        <v>0</v>
      </c>
    </row>
    <row r="20" spans="1:60" ht="36" customHeight="1">
      <c r="A20" s="12">
        <v>15</v>
      </c>
      <c r="B20" s="12" t="s">
        <v>50</v>
      </c>
      <c r="C20" s="12">
        <v>62230801</v>
      </c>
      <c r="D20" s="9" t="s">
        <v>107</v>
      </c>
      <c r="E20" s="60">
        <v>14</v>
      </c>
      <c r="F20" s="60">
        <v>2</v>
      </c>
      <c r="G20" s="32">
        <f t="shared" si="15"/>
        <v>16</v>
      </c>
      <c r="H20" s="29" t="str">
        <f t="shared" si="0"/>
        <v>62</v>
      </c>
      <c r="I20" s="29" t="str">
        <f aca="true" t="shared" si="17" ref="I20:I39">IF(MID(C20,3,1)="2","ปวช.",IF(MID(C20,3,1)="3","ปวส."))</f>
        <v>ปวช.</v>
      </c>
      <c r="J20" s="29">
        <f t="shared" si="2"/>
        <v>1</v>
      </c>
      <c r="K20" s="29"/>
      <c r="L20" s="30" t="str">
        <f t="shared" si="6"/>
        <v>ปวช.1</v>
      </c>
      <c r="M20" s="30" t="str">
        <f t="shared" si="3"/>
        <v>ศิลปกรรม/กราฟิคปวช.1</v>
      </c>
      <c r="N20" s="12" t="e">
        <f>MID(#REF!,3,4)</f>
        <v>#REF!</v>
      </c>
      <c r="O20" s="9" t="s">
        <v>21</v>
      </c>
      <c r="Q20" s="119" t="s">
        <v>84</v>
      </c>
      <c r="R20" s="120">
        <f>R7+R10+R19+R14</f>
        <v>243</v>
      </c>
      <c r="S20" s="120">
        <f>S7+S10+S19+S14</f>
        <v>1187</v>
      </c>
      <c r="T20" s="120">
        <f>T7+T10+T19+T14</f>
        <v>1430</v>
      </c>
      <c r="U20" s="121"/>
      <c r="V20" s="120">
        <f>V7+V10+V19+V14</f>
        <v>33</v>
      </c>
      <c r="W20" s="120">
        <f>W7+W10+W19+W14</f>
        <v>573</v>
      </c>
      <c r="X20" s="120">
        <f>X7+X10+X19+X14</f>
        <v>606</v>
      </c>
      <c r="Y20" s="121"/>
      <c r="Z20" s="120">
        <f>Z7+Z10+Z19+Z14</f>
        <v>20</v>
      </c>
      <c r="AA20" s="120">
        <f>AA7+AA10+AA19+AA14</f>
        <v>98</v>
      </c>
      <c r="AB20" s="120">
        <f>AB7+AB10+AB19+AB14</f>
        <v>118</v>
      </c>
      <c r="AC20" s="121"/>
      <c r="AD20" s="120">
        <f>AD7+AD10+AD19+AD14</f>
        <v>57</v>
      </c>
      <c r="AE20" s="120">
        <f>AE7+AE10+AE19+AE14</f>
        <v>150</v>
      </c>
      <c r="AF20" s="120">
        <f>AF7+AF10+AF19+AF14</f>
        <v>207</v>
      </c>
      <c r="AG20" s="121"/>
      <c r="AH20" s="120">
        <f>AH7+AH10+AH19+AH14</f>
        <v>22</v>
      </c>
      <c r="AI20" s="120">
        <f>AI7+AI10+AI19+AI14</f>
        <v>61</v>
      </c>
      <c r="AJ20" s="120">
        <f>AJ7+AJ10+AJ19+AJ14</f>
        <v>83</v>
      </c>
      <c r="AK20" s="121"/>
      <c r="AL20" s="120">
        <f>AL7+AL10+AL19+AL14</f>
        <v>27</v>
      </c>
      <c r="AM20" s="120">
        <f>AM7+AM10+AM19+AM14</f>
        <v>57</v>
      </c>
      <c r="AN20" s="120">
        <f>AN7+AN10+AN19+AN14</f>
        <v>84</v>
      </c>
      <c r="AO20" s="121"/>
      <c r="AP20" s="120">
        <f>AP7+AP10+AP19+AP14</f>
        <v>39</v>
      </c>
      <c r="AQ20" s="120">
        <f>AQ7+AQ10+AQ19+AQ14</f>
        <v>171</v>
      </c>
      <c r="AR20" s="120">
        <f>AR7+AR10+AR19+AR14</f>
        <v>210</v>
      </c>
      <c r="AS20" s="121"/>
      <c r="AT20" s="120">
        <f>AT7+AT10+AT19+AT14</f>
        <v>7</v>
      </c>
      <c r="AU20" s="120">
        <f>AU7+AU10+AU19+AU14</f>
        <v>33</v>
      </c>
      <c r="AV20" s="120">
        <f>AV7+AV10+AV19+AV14</f>
        <v>40</v>
      </c>
      <c r="AW20" s="121"/>
      <c r="AX20" s="120">
        <f>AX7+AX10+AX19+AX14</f>
        <v>26</v>
      </c>
      <c r="AY20" s="120">
        <f>AY7+AY10+AY19+AY14</f>
        <v>10</v>
      </c>
      <c r="AZ20" s="120">
        <f>AZ7+AZ10+AZ19+AZ14</f>
        <v>36</v>
      </c>
      <c r="BA20" s="121"/>
      <c r="BB20" s="120">
        <f>BB7+BB10+BB19+BB14</f>
        <v>10</v>
      </c>
      <c r="BC20" s="120">
        <f>BC7+BC10+BC19+BC14</f>
        <v>17</v>
      </c>
      <c r="BD20" s="120">
        <f>BD7+BD10+BD19+BD14</f>
        <v>27</v>
      </c>
      <c r="BE20" s="50"/>
      <c r="BF20" s="51">
        <f>BF7+BF10+BF19+BF14</f>
        <v>0</v>
      </c>
      <c r="BG20" s="51">
        <f>BG7+BG10+BG19+BG14</f>
        <v>17</v>
      </c>
      <c r="BH20" s="51">
        <f>BH7+BH10+BH19+BH14</f>
        <v>17</v>
      </c>
    </row>
    <row r="21" spans="1:60" ht="24">
      <c r="A21" s="12">
        <v>16</v>
      </c>
      <c r="B21" s="12" t="s">
        <v>46</v>
      </c>
      <c r="C21" s="12">
        <v>62240401</v>
      </c>
      <c r="D21" s="9" t="s">
        <v>108</v>
      </c>
      <c r="E21" s="60">
        <v>6</v>
      </c>
      <c r="F21" s="60">
        <v>18</v>
      </c>
      <c r="G21" s="32">
        <f t="shared" si="15"/>
        <v>24</v>
      </c>
      <c r="H21" s="29" t="str">
        <f t="shared" si="0"/>
        <v>62</v>
      </c>
      <c r="I21" s="29" t="str">
        <f t="shared" si="17"/>
        <v>ปวช.</v>
      </c>
      <c r="J21" s="29">
        <f t="shared" si="2"/>
        <v>1</v>
      </c>
      <c r="K21" s="29"/>
      <c r="L21" s="30" t="str">
        <f t="shared" si="6"/>
        <v>ปวช.1</v>
      </c>
      <c r="M21" s="30" t="str">
        <f t="shared" si="3"/>
        <v>อาหารและโภชนาการปวช.1</v>
      </c>
      <c r="N21" s="12" t="e">
        <f>MID(#REF!,3,4)</f>
        <v>#REF!</v>
      </c>
      <c r="O21" s="9" t="s">
        <v>21</v>
      </c>
      <c r="Q21" s="19" t="s">
        <v>39</v>
      </c>
      <c r="R21" s="18">
        <f>SUMIF($L$4:$L$102,Q21,$E$4:$E$102)</f>
        <v>0</v>
      </c>
      <c r="S21" s="18">
        <f>SUMIF($L$4:$L$102,$Q21,$F$4:$F$102)</f>
        <v>8</v>
      </c>
      <c r="T21" s="19">
        <f>SUM(R21:S21)</f>
        <v>8</v>
      </c>
      <c r="U21" s="37" t="str">
        <f>V$2&amp;$Q21</f>
        <v>การบัญชีปวช.จบไม่พร้อมรุ่น</v>
      </c>
      <c r="V21" s="18">
        <f aca="true" t="shared" si="18" ref="V21:W23">SUMIF($M$4:$M$102,T21,$F$4:$F$103)</f>
        <v>0</v>
      </c>
      <c r="W21" s="18">
        <f t="shared" si="18"/>
        <v>4</v>
      </c>
      <c r="X21" s="19">
        <f>SUM(V21:W21)</f>
        <v>4</v>
      </c>
      <c r="Y21" s="37" t="str">
        <f>Z$2&amp;$Q21</f>
        <v>การขาย/การตลาดปวช.จบไม่พร้อมรุ่น</v>
      </c>
      <c r="Z21" s="18">
        <f>SUMIF($M$4:$M$102,Y21,$E$4:$E$102)</f>
        <v>0</v>
      </c>
      <c r="AA21" s="18">
        <f>SUMIF($M$4:$M$102,Y21,$F$4:$F$103)</f>
        <v>0</v>
      </c>
      <c r="AB21" s="19">
        <f>SUM(Z21:AA21)</f>
        <v>0</v>
      </c>
      <c r="AC21" s="37" t="str">
        <f>AD$2&amp;$Q21</f>
        <v>คอมพิวเตอร์ธุรกิจปวช.จบไม่พร้อมรุ่น</v>
      </c>
      <c r="AD21" s="18">
        <f>SUMIF($M$4:$M$102,AC21,$E$4:$E$102)</f>
        <v>0</v>
      </c>
      <c r="AE21" s="18">
        <f>SUMIF($M$4:$M$102,AC21,$F$4:$F119)</f>
        <v>2</v>
      </c>
      <c r="AF21" s="19">
        <f>SUM(AD21:AE21)</f>
        <v>2</v>
      </c>
      <c r="AG21" s="37" t="str">
        <f>AH$2&amp;$Q21</f>
        <v>โลจิสติกส์ปวช.จบไม่พร้อมรุ่น</v>
      </c>
      <c r="AH21" s="18">
        <f>SUMIF($M$4:$M$102,AG21,$E$4:$E$102)</f>
        <v>0</v>
      </c>
      <c r="AI21" s="18">
        <f>SUMIF($M$4:$M$56,AG21,$F$4:$F$56)</f>
        <v>0</v>
      </c>
      <c r="AJ21" s="19">
        <f>SUM(AH21:AI21)</f>
        <v>0</v>
      </c>
      <c r="AK21" s="37" t="str">
        <f>AL$2&amp;$Q21</f>
        <v>อาหารและโภชนาการปวช.จบไม่พร้อมรุ่น</v>
      </c>
      <c r="AL21" s="18">
        <f>SUMIF($M$4:$M$102,AK21,$E$4:$E$102)</f>
        <v>0</v>
      </c>
      <c r="AM21" s="18">
        <f>SUMIF($M$4:$M$56,AK21,$F$4:$F$56)</f>
        <v>1</v>
      </c>
      <c r="AN21" s="19">
        <f>SUM(AL21:AM21)</f>
        <v>1</v>
      </c>
      <c r="AO21" s="37" t="str">
        <f>AP$2&amp;$Q21</f>
        <v>การโรงแรมปวช.จบไม่พร้อมรุ่น</v>
      </c>
      <c r="AP21" s="18">
        <f>SUMIF($M$4:$M$56,AO21,$E$4:$E$56)</f>
        <v>0</v>
      </c>
      <c r="AQ21" s="18">
        <f>SUMIF($M$4:$M$102,AO21,$F$4:$F$103)</f>
        <v>1</v>
      </c>
      <c r="AR21" s="19">
        <f>SUM(AP21:AQ21)</f>
        <v>1</v>
      </c>
      <c r="AS21" s="37" t="str">
        <f>AT$2&amp;$Q21</f>
        <v>การท่องเที่ยวปวช.จบไม่พร้อมรุ่น</v>
      </c>
      <c r="AT21" s="18">
        <f>SUMIF($M$4:$M$102,AS21,$E$4:$E$102)</f>
        <v>0</v>
      </c>
      <c r="AU21" s="18">
        <f>SUMIF($M$4:$M$102,AS21,$F$4:$F$103)</f>
        <v>0</v>
      </c>
      <c r="AV21" s="19">
        <f>SUM(AT21:AU21)</f>
        <v>0</v>
      </c>
      <c r="AW21" s="37" t="str">
        <f>AX$2&amp;$Q21</f>
        <v>ศิลปกรรม/กราฟิคปวช.จบไม่พร้อมรุ่น</v>
      </c>
      <c r="AX21" s="18">
        <f>SUMIF($M$4:$M$56,AW21,$E$4:$E$56)</f>
        <v>0</v>
      </c>
      <c r="AY21" s="18">
        <f>SUMIF($M$4:$M$102,AW21,$F$4:$F$103)</f>
        <v>0</v>
      </c>
      <c r="AZ21" s="19">
        <f>SUM(AX21:AY21)</f>
        <v>0</v>
      </c>
      <c r="BA21" s="37" t="str">
        <f>BB$2&amp;$Q21</f>
        <v>เทคโนโลยีสารสนเทศปวช.จบไม่พร้อมรุ่น</v>
      </c>
      <c r="BB21" s="18">
        <f>SUMIF($M$4:$M$102,BA21,$E$4:$E$102)</f>
        <v>0</v>
      </c>
      <c r="BC21" s="18">
        <f>SUMIF($M$4:$M$102,BA21,$F$4:$F$103)</f>
        <v>0</v>
      </c>
      <c r="BD21" s="19">
        <f>SUM(BB21:BC21)</f>
        <v>0</v>
      </c>
      <c r="BE21" s="37" t="str">
        <f>BF$2&amp;$Q21</f>
        <v>ภาษาต่างประเทศปวช.จบไม่พร้อมรุ่น</v>
      </c>
      <c r="BF21" s="18">
        <f>SUMIF($M$4:$M$102,BE21,$E$4:$E$102)</f>
        <v>0</v>
      </c>
      <c r="BG21" s="18">
        <f>SUMIF($M$4:$M$102,BE21,$F$4:$F$103)</f>
        <v>0</v>
      </c>
      <c r="BH21" s="19">
        <f>SUM(BF21:BG21)</f>
        <v>0</v>
      </c>
    </row>
    <row r="22" spans="1:60" ht="24">
      <c r="A22" s="12">
        <v>17</v>
      </c>
      <c r="B22" s="12" t="s">
        <v>47</v>
      </c>
      <c r="C22" s="12">
        <v>62270101</v>
      </c>
      <c r="D22" s="9" t="s">
        <v>109</v>
      </c>
      <c r="E22" s="60">
        <v>3</v>
      </c>
      <c r="F22" s="60">
        <v>26</v>
      </c>
      <c r="G22" s="32">
        <f t="shared" si="15"/>
        <v>29</v>
      </c>
      <c r="H22" s="29" t="str">
        <f t="shared" si="0"/>
        <v>62</v>
      </c>
      <c r="I22" s="29" t="str">
        <f t="shared" si="17"/>
        <v>ปวช.</v>
      </c>
      <c r="J22" s="29">
        <f t="shared" si="2"/>
        <v>1</v>
      </c>
      <c r="K22" s="29"/>
      <c r="L22" s="30" t="str">
        <f t="shared" si="6"/>
        <v>ปวช.1</v>
      </c>
      <c r="M22" s="30" t="str">
        <f t="shared" si="3"/>
        <v>การโรงแรมปวช.1</v>
      </c>
      <c r="N22" s="12" t="e">
        <f>MID(#REF!,3,4)</f>
        <v>#REF!</v>
      </c>
      <c r="O22" s="9" t="s">
        <v>22</v>
      </c>
      <c r="Q22" s="19" t="s">
        <v>40</v>
      </c>
      <c r="R22" s="18">
        <f>SUMIF($L$4:$L$102,Q22,$E$4:$E$102)</f>
        <v>0</v>
      </c>
      <c r="S22" s="18">
        <f>SUMIF($L$4:$L$102,$Q22,$F$4:$F$102)</f>
        <v>0</v>
      </c>
      <c r="T22" s="19">
        <f>SUM(R22:S22)</f>
        <v>0</v>
      </c>
      <c r="U22" s="37" t="str">
        <f>V$2&amp;$Q22</f>
        <v>การบัญชีปวส.จบไม่พร้อมรุ่น</v>
      </c>
      <c r="V22" s="18">
        <f t="shared" si="18"/>
        <v>0</v>
      </c>
      <c r="W22" s="18">
        <f t="shared" si="18"/>
        <v>0</v>
      </c>
      <c r="X22" s="19">
        <f>SUM(V22:W22)</f>
        <v>0</v>
      </c>
      <c r="Y22" s="37" t="str">
        <f>Z$2&amp;$Q22</f>
        <v>การขาย/การตลาดปวส.จบไม่พร้อมรุ่น</v>
      </c>
      <c r="Z22" s="18">
        <f>SUMIF($M$4:$M$102,Y22,$E$4:$E$102)</f>
        <v>0</v>
      </c>
      <c r="AA22" s="18">
        <f>SUMIF($M$4:$M$102,Y22,$F$4:$F$103)</f>
        <v>0</v>
      </c>
      <c r="AB22" s="19">
        <f>SUM(Z22:AA22)</f>
        <v>0</v>
      </c>
      <c r="AC22" s="37" t="str">
        <f>AD$2&amp;$Q22</f>
        <v>คอมพิวเตอร์ธุรกิจปวส.จบไม่พร้อมรุ่น</v>
      </c>
      <c r="AD22" s="18">
        <f>SUMIF($M$4:$M$102,AC22,$E$4:$E$102)</f>
        <v>0</v>
      </c>
      <c r="AE22" s="18">
        <f>SUMIF($M$4:$M$102,AC22,$F$4:$F120)</f>
        <v>0</v>
      </c>
      <c r="AF22" s="19">
        <f>SUM(AD22:AE22)</f>
        <v>0</v>
      </c>
      <c r="AG22" s="37" t="str">
        <f>AH$2&amp;$Q22</f>
        <v>โลจิสติกส์ปวส.จบไม่พร้อมรุ่น</v>
      </c>
      <c r="AH22" s="18">
        <f>SUMIF($M$4:$M$102,AG22,$E$4:$E$102)</f>
        <v>0</v>
      </c>
      <c r="AI22" s="18">
        <f>SUMIF($M$4:$M$56,AG22,$F$4:$F$56)</f>
        <v>0</v>
      </c>
      <c r="AJ22" s="19">
        <f>SUM(AH22:AI22)</f>
        <v>0</v>
      </c>
      <c r="AK22" s="37" t="str">
        <f>AL$2&amp;$Q22</f>
        <v>อาหารและโภชนาการปวส.จบไม่พร้อมรุ่น</v>
      </c>
      <c r="AL22" s="18">
        <f>SUMIF($M$4:$M$102,AK22,$E$4:$E$102)</f>
        <v>0</v>
      </c>
      <c r="AM22" s="18">
        <f>SUMIF($M$4:$M$56,AK22,$F$4:$F$56)</f>
        <v>0</v>
      </c>
      <c r="AN22" s="19">
        <f>SUM(AL22:AM22)</f>
        <v>0</v>
      </c>
      <c r="AO22" s="37" t="str">
        <f>AP$2&amp;$Q22</f>
        <v>การโรงแรมปวส.จบไม่พร้อมรุ่น</v>
      </c>
      <c r="AP22" s="18">
        <f>SUMIF($M$4:$M$56,AO22,$E$4:$E$56)</f>
        <v>0</v>
      </c>
      <c r="AQ22" s="18">
        <f>SUMIF($M$4:$M$102,AO22,$F$4:$F$103)</f>
        <v>0</v>
      </c>
      <c r="AR22" s="19">
        <f>SUM(AP22:AQ22)</f>
        <v>0</v>
      </c>
      <c r="AS22" s="37" t="str">
        <f>AT$2&amp;$Q22</f>
        <v>การท่องเที่ยวปวส.จบไม่พร้อมรุ่น</v>
      </c>
      <c r="AT22" s="18">
        <f>SUMIF($M$4:$M$102,AS22,$E$4:$E$102)</f>
        <v>0</v>
      </c>
      <c r="AU22" s="18">
        <f>SUMIF($M$4:$M$102,AS22,$F$4:$F$103)</f>
        <v>0</v>
      </c>
      <c r="AV22" s="19">
        <f>SUM(AT22:AU22)</f>
        <v>0</v>
      </c>
      <c r="AW22" s="37" t="str">
        <f>AX$2&amp;$Q22</f>
        <v>ศิลปกรรม/กราฟิคปวส.จบไม่พร้อมรุ่น</v>
      </c>
      <c r="AX22" s="18">
        <f>SUMIF($M$4:$M$56,AW22,$E$4:$E$56)</f>
        <v>0</v>
      </c>
      <c r="AY22" s="18">
        <f>SUMIF($M$4:$M$102,AW22,$F$4:$F$103)</f>
        <v>0</v>
      </c>
      <c r="AZ22" s="19">
        <f>SUM(AX22:AY22)</f>
        <v>0</v>
      </c>
      <c r="BA22" s="37" t="str">
        <f>BB$2&amp;$Q22</f>
        <v>เทคโนโลยีสารสนเทศปวส.จบไม่พร้อมรุ่น</v>
      </c>
      <c r="BB22" s="18">
        <f>SUMIF($M$4:$M$102,BA22,$E$4:$E$102)</f>
        <v>0</v>
      </c>
      <c r="BC22" s="18">
        <f>SUMIF($M$4:$M$102,BA22,$F$4:$F$103)</f>
        <v>0</v>
      </c>
      <c r="BD22" s="19">
        <f>SUM(BB22:BC22)</f>
        <v>0</v>
      </c>
      <c r="BE22" s="37" t="str">
        <f>BF$2&amp;$Q22</f>
        <v>ภาษาต่างประเทศปวส.จบไม่พร้อมรุ่น</v>
      </c>
      <c r="BF22" s="18">
        <f>SUMIF($M$4:$M$102,BE22,$E$4:$E$102)</f>
        <v>0</v>
      </c>
      <c r="BG22" s="18">
        <f>SUMIF($M$4:$M$102,BE22,$F$4:$F$103)</f>
        <v>0</v>
      </c>
      <c r="BH22" s="19">
        <f>SUM(BF22:BG22)</f>
        <v>0</v>
      </c>
    </row>
    <row r="23" spans="1:60" ht="26.25" customHeight="1">
      <c r="A23" s="12">
        <v>18</v>
      </c>
      <c r="B23" s="12" t="s">
        <v>47</v>
      </c>
      <c r="C23" s="12">
        <v>62270102</v>
      </c>
      <c r="D23" s="9" t="s">
        <v>110</v>
      </c>
      <c r="E23" s="60">
        <v>3</v>
      </c>
      <c r="F23" s="60">
        <v>24</v>
      </c>
      <c r="G23" s="32">
        <f t="shared" si="15"/>
        <v>27</v>
      </c>
      <c r="H23" s="29" t="str">
        <f t="shared" si="0"/>
        <v>62</v>
      </c>
      <c r="I23" s="29" t="s">
        <v>111</v>
      </c>
      <c r="J23" s="29">
        <f aca="true" t="shared" si="19" ref="J23:J56">IF(I23="ปวช.",IF(($H$3-H23)&gt;2,"จบไม่พร้อมรุ่น",IF(($H$3-H23)=2,3,IF(($H$3-H23)=1,2,1))),IF(($H$3-H23)&gt;1,"จบไม่พร้อมรุ่น",IF(($H$3-H23)=1,2,1)))</f>
        <v>1</v>
      </c>
      <c r="K23" s="29"/>
      <c r="L23" s="30" t="str">
        <f t="shared" si="6"/>
        <v>ปวช.1</v>
      </c>
      <c r="M23" s="30" t="str">
        <f t="shared" si="3"/>
        <v>การโรงแรมปวช.1</v>
      </c>
      <c r="N23" s="12" t="str">
        <f>MID(C5,3,4)</f>
        <v>2701</v>
      </c>
      <c r="O23" s="9" t="s">
        <v>23</v>
      </c>
      <c r="Q23" s="19" t="s">
        <v>65</v>
      </c>
      <c r="R23" s="18">
        <f>SUMIF($L$4:$L$102,Q23,$E$4:$E$102)</f>
        <v>2</v>
      </c>
      <c r="S23" s="18">
        <f>SUMIF($L$4:$L$102,$Q23,$F$4:$F$103)</f>
        <v>0</v>
      </c>
      <c r="T23" s="19">
        <f>SUM(R23:S23)</f>
        <v>2</v>
      </c>
      <c r="U23" s="37" t="str">
        <f>V$2&amp;$Q23</f>
        <v>การบัญชีป.ตรีจบไม่พร้อมรุ่น</v>
      </c>
      <c r="V23" s="18">
        <f t="shared" si="18"/>
        <v>0</v>
      </c>
      <c r="W23" s="18">
        <f t="shared" si="18"/>
        <v>0</v>
      </c>
      <c r="X23" s="19">
        <f>SUM(V23:W23)</f>
        <v>0</v>
      </c>
      <c r="Y23" s="43" t="str">
        <f>Z$2&amp;$Q23</f>
        <v>การขาย/การตลาดป.ตรีจบไม่พร้อมรุ่น</v>
      </c>
      <c r="Z23" s="18">
        <f>SUMIF($M$4:$M$102,Y23,$E$4:$E$102)</f>
        <v>1</v>
      </c>
      <c r="AA23" s="18">
        <f>SUMIF($M$4:$M$102,Y23,$F$4:$F$103)</f>
        <v>0</v>
      </c>
      <c r="AB23" s="19">
        <f>SUM(Z23:AA23)</f>
        <v>1</v>
      </c>
      <c r="AC23" s="43">
        <f>SUM(AA23:AB23)</f>
        <v>1</v>
      </c>
      <c r="AD23" s="18">
        <f>SUMIF($M$4:$M$102,AC23,$E$4:$E$102)</f>
        <v>0</v>
      </c>
      <c r="AE23" s="18">
        <f>SUMIF($M$4:$M$102,AC23,$F$4:$F121)</f>
        <v>0</v>
      </c>
      <c r="AF23" s="19">
        <f>SUM(AD23:AE23)</f>
        <v>0</v>
      </c>
      <c r="AG23" s="43">
        <f>SUM(AE23:AF23)</f>
        <v>0</v>
      </c>
      <c r="AH23" s="18">
        <f>SUMIF($M$4:$M$102,AG23,$E$4:$E$102)</f>
        <v>0</v>
      </c>
      <c r="AI23" s="44">
        <f>SUMIF($M$4:$M$56,AH23,$E$4:$E$56)</f>
        <v>0</v>
      </c>
      <c r="AJ23" s="19">
        <f>SUM(AH23:AI23)</f>
        <v>0</v>
      </c>
      <c r="AK23" s="43">
        <f>SUM(AI23:AJ23)</f>
        <v>0</v>
      </c>
      <c r="AL23" s="18">
        <f>SUMIF($M$4:$M$102,AK23,$E$4:$E$102)</f>
        <v>0</v>
      </c>
      <c r="AM23" s="44">
        <f>SUMIF($M$4:$M$56,AL23,$E$4:$E$56)</f>
        <v>0</v>
      </c>
      <c r="AN23" s="19">
        <f>SUM(AL23:AM23)</f>
        <v>0</v>
      </c>
      <c r="AO23" s="43">
        <f>SUM(AM23:AN23)</f>
        <v>0</v>
      </c>
      <c r="AP23" s="44">
        <f>SUMIF($M$4:$M$56,AO23,$E$4:$E$56)</f>
        <v>0</v>
      </c>
      <c r="AQ23" s="18">
        <f>SUMIF($M$4:$M$102,AO23,$F$4:$F$103)</f>
        <v>0</v>
      </c>
      <c r="AR23" s="19">
        <f>SUM(AP23:AQ23)</f>
        <v>0</v>
      </c>
      <c r="AS23" s="43">
        <f>SUM(AQ23:AR23)</f>
        <v>0</v>
      </c>
      <c r="AT23" s="18">
        <f>SUMIF($M$4:$M$102,AS23,$E$4:$E$102)</f>
        <v>0</v>
      </c>
      <c r="AU23" s="18">
        <f>SUMIF($M$4:$M$102,AS23,$F$4:$F$103)</f>
        <v>0</v>
      </c>
      <c r="AV23" s="19">
        <f>SUM(AT23:AU23)</f>
        <v>0</v>
      </c>
      <c r="AW23" s="43">
        <f>SUM(AU23:AV23)</f>
        <v>0</v>
      </c>
      <c r="AX23" s="44">
        <f>SUMIF($M$4:$M$56,AW23,$E$4:$E$56)</f>
        <v>0</v>
      </c>
      <c r="AY23" s="18">
        <f>SUMIF($M$4:$M$102,AW23,$F$4:$F$103)</f>
        <v>0</v>
      </c>
      <c r="AZ23" s="19">
        <f>SUM(AX23:AY23)</f>
        <v>0</v>
      </c>
      <c r="BA23" s="43">
        <f>SUM(AY23:AZ23)</f>
        <v>0</v>
      </c>
      <c r="BB23" s="18">
        <f>SUMIF($M$4:$M$102,BA23,$E$4:$E$102)</f>
        <v>0</v>
      </c>
      <c r="BC23" s="18">
        <f>SUMIF($M$4:$M$102,BA23,$F$4:$F$103)</f>
        <v>0</v>
      </c>
      <c r="BD23" s="19">
        <f>SUM(BB23:BC23)</f>
        <v>0</v>
      </c>
      <c r="BE23" s="43">
        <f>SUM(BC23:BD23)</f>
        <v>0</v>
      </c>
      <c r="BF23" s="18">
        <f>SUMIF($M$4:$M$102,BE23,$E$4:$E$102)</f>
        <v>0</v>
      </c>
      <c r="BG23" s="18">
        <f>SUMIF($M$4:$M$102,BE23,$F$4:$F$103)</f>
        <v>0</v>
      </c>
      <c r="BH23" s="19">
        <f>SUM(BF23:BG23)</f>
        <v>0</v>
      </c>
    </row>
    <row r="24" spans="1:60" ht="27.75" customHeight="1">
      <c r="A24" s="12">
        <v>19</v>
      </c>
      <c r="B24" s="12" t="s">
        <v>48</v>
      </c>
      <c r="C24" s="12">
        <v>62270201</v>
      </c>
      <c r="D24" s="9" t="s">
        <v>112</v>
      </c>
      <c r="E24" s="60">
        <v>0</v>
      </c>
      <c r="F24" s="60">
        <v>9</v>
      </c>
      <c r="G24" s="32">
        <f t="shared" si="15"/>
        <v>9</v>
      </c>
      <c r="H24" s="29" t="str">
        <f t="shared" si="0"/>
        <v>62</v>
      </c>
      <c r="I24" s="29" t="s">
        <v>111</v>
      </c>
      <c r="J24" s="29">
        <f t="shared" si="19"/>
        <v>1</v>
      </c>
      <c r="K24" s="29"/>
      <c r="L24" s="30" t="str">
        <f t="shared" si="6"/>
        <v>ปวช.1</v>
      </c>
      <c r="M24" s="30" t="str">
        <f t="shared" si="3"/>
        <v>การท่องเที่ยวปวช.1</v>
      </c>
      <c r="N24" s="12" t="str">
        <f>MID(C6,3,4)</f>
        <v>2201</v>
      </c>
      <c r="O24" s="9" t="s">
        <v>23</v>
      </c>
      <c r="Q24" s="19" t="s">
        <v>42</v>
      </c>
      <c r="R24" s="19">
        <f>SUM(R21:R23)</f>
        <v>2</v>
      </c>
      <c r="S24" s="19">
        <f>SUM(S21:S23)</f>
        <v>8</v>
      </c>
      <c r="T24" s="19">
        <f>SUM(R24:S24)</f>
        <v>10</v>
      </c>
      <c r="U24" s="37"/>
      <c r="V24" s="19">
        <f>SUM(V21:V22)</f>
        <v>0</v>
      </c>
      <c r="W24" s="19">
        <f>SUM(W21:W22)</f>
        <v>4</v>
      </c>
      <c r="X24" s="19">
        <f>SUM(V24:W24)</f>
        <v>4</v>
      </c>
      <c r="Y24" s="37"/>
      <c r="Z24" s="19">
        <f>SUM(Z21:Z23)</f>
        <v>1</v>
      </c>
      <c r="AA24" s="19">
        <f>SUM(AA21:AA23)</f>
        <v>0</v>
      </c>
      <c r="AB24" s="19">
        <f>SUM(Z24:AA24)</f>
        <v>1</v>
      </c>
      <c r="AC24" s="37"/>
      <c r="AD24" s="19">
        <f>SUM(AD21:AD22)</f>
        <v>0</v>
      </c>
      <c r="AE24" s="19">
        <f>SUM(AE21:AE22)</f>
        <v>2</v>
      </c>
      <c r="AF24" s="19">
        <f>SUM(AD24:AE24)</f>
        <v>2</v>
      </c>
      <c r="AG24" s="37"/>
      <c r="AH24" s="19">
        <f>SUM(AH21:AH22)</f>
        <v>0</v>
      </c>
      <c r="AI24" s="19">
        <f>SUM(AI21:AI22)</f>
        <v>0</v>
      </c>
      <c r="AJ24" s="19">
        <f>SUM(AH24:AI24)</f>
        <v>0</v>
      </c>
      <c r="AK24" s="37"/>
      <c r="AL24" s="19">
        <f>SUM(AL21:AL22)</f>
        <v>0</v>
      </c>
      <c r="AM24" s="19">
        <f>SUM(AM21:AM22)</f>
        <v>1</v>
      </c>
      <c r="AN24" s="19">
        <f>SUM(AL24:AM24)</f>
        <v>1</v>
      </c>
      <c r="AO24" s="37"/>
      <c r="AP24" s="19">
        <f>SUM(AP21:AP22)</f>
        <v>0</v>
      </c>
      <c r="AQ24" s="19">
        <f>SUM(AQ21:AQ22)</f>
        <v>1</v>
      </c>
      <c r="AR24" s="19">
        <f>SUM(AP24:AQ24)</f>
        <v>1</v>
      </c>
      <c r="AS24" s="37"/>
      <c r="AT24" s="19">
        <f>SUM(AT21:AT22)</f>
        <v>0</v>
      </c>
      <c r="AU24" s="19">
        <f>SUM(AU21:AU22)</f>
        <v>0</v>
      </c>
      <c r="AV24" s="19">
        <f>SUM(AT24:AU24)</f>
        <v>0</v>
      </c>
      <c r="AW24" s="37"/>
      <c r="AX24" s="19">
        <f>SUM(AX21:AX22)</f>
        <v>0</v>
      </c>
      <c r="AY24" s="19">
        <f>SUM(AY21:AY22)</f>
        <v>0</v>
      </c>
      <c r="AZ24" s="19">
        <f>SUM(AX24:AY24)</f>
        <v>0</v>
      </c>
      <c r="BA24" s="37"/>
      <c r="BB24" s="19">
        <f>SUM(BB21:BB22)</f>
        <v>0</v>
      </c>
      <c r="BC24" s="19">
        <f>SUM(BC21:BC22)</f>
        <v>0</v>
      </c>
      <c r="BD24" s="19">
        <f>SUM(BB24:BC24)</f>
        <v>0</v>
      </c>
      <c r="BE24" s="36"/>
      <c r="BF24" s="17">
        <f>SUM(BF21:BF22)</f>
        <v>0</v>
      </c>
      <c r="BG24" s="17">
        <f>SUM(BG21:BG22)</f>
        <v>0</v>
      </c>
      <c r="BH24" s="19">
        <f>SUM(BF24:BG24)</f>
        <v>0</v>
      </c>
    </row>
    <row r="25" spans="1:60" ht="24">
      <c r="A25" s="12">
        <v>20</v>
      </c>
      <c r="B25" s="12" t="s">
        <v>57</v>
      </c>
      <c r="C25" s="12">
        <v>62290101</v>
      </c>
      <c r="D25" s="9" t="s">
        <v>113</v>
      </c>
      <c r="E25" s="60">
        <v>3</v>
      </c>
      <c r="F25" s="60">
        <v>8</v>
      </c>
      <c r="G25" s="32">
        <f t="shared" si="15"/>
        <v>11</v>
      </c>
      <c r="H25" s="29" t="str">
        <f t="shared" si="0"/>
        <v>62</v>
      </c>
      <c r="I25" s="29" t="str">
        <f t="shared" si="17"/>
        <v>ปวช.</v>
      </c>
      <c r="J25" s="29">
        <f t="shared" si="19"/>
        <v>1</v>
      </c>
      <c r="K25" s="29"/>
      <c r="L25" s="30" t="str">
        <f t="shared" si="6"/>
        <v>ปวช.1</v>
      </c>
      <c r="M25" s="30" t="str">
        <f t="shared" si="3"/>
        <v>เทคโนโลยีสารสนเทศปวช.1</v>
      </c>
      <c r="N25" s="12" t="e">
        <f>MID(#REF!,3,4)</f>
        <v>#REF!</v>
      </c>
      <c r="O25" s="9" t="s">
        <v>25</v>
      </c>
      <c r="Q25" s="35" t="s">
        <v>5</v>
      </c>
      <c r="R25" s="35">
        <f>R20+R24</f>
        <v>245</v>
      </c>
      <c r="S25" s="35">
        <f>S20+S24</f>
        <v>1195</v>
      </c>
      <c r="T25" s="35">
        <f>SUM(R25:S25)</f>
        <v>1440</v>
      </c>
      <c r="U25" s="37"/>
      <c r="V25" s="35">
        <f>V15+V24</f>
        <v>33</v>
      </c>
      <c r="W25" s="35">
        <f>W15+W24</f>
        <v>577</v>
      </c>
      <c r="X25" s="35">
        <f>SUM(V25:W25)</f>
        <v>610</v>
      </c>
      <c r="Y25" s="37"/>
      <c r="Z25" s="35">
        <f>Z15+Z24</f>
        <v>21</v>
      </c>
      <c r="AA25" s="35">
        <f>AA15+AA24</f>
        <v>98</v>
      </c>
      <c r="AB25" s="35">
        <f>SUM(Z25:AA25)</f>
        <v>119</v>
      </c>
      <c r="AC25" s="37"/>
      <c r="AD25" s="35">
        <f>AD15+AD24</f>
        <v>57</v>
      </c>
      <c r="AE25" s="35">
        <f>AE15+AE24</f>
        <v>152</v>
      </c>
      <c r="AF25" s="35">
        <f>SUM(AD25:AE25)</f>
        <v>209</v>
      </c>
      <c r="AG25" s="37"/>
      <c r="AH25" s="35">
        <f>AH15+AH24</f>
        <v>22</v>
      </c>
      <c r="AI25" s="35">
        <f>AI15+AI24</f>
        <v>61</v>
      </c>
      <c r="AJ25" s="35">
        <f>SUM(AH25:AI25)</f>
        <v>83</v>
      </c>
      <c r="AK25" s="37"/>
      <c r="AL25" s="35">
        <f>AL15+AL24</f>
        <v>27</v>
      </c>
      <c r="AM25" s="35">
        <f>AM15+AM24</f>
        <v>58</v>
      </c>
      <c r="AN25" s="35">
        <f>SUM(AL25:AM25)</f>
        <v>85</v>
      </c>
      <c r="AO25" s="37"/>
      <c r="AP25" s="35">
        <f>AP15+AP24</f>
        <v>35</v>
      </c>
      <c r="AQ25" s="35">
        <f>AQ15+AQ24</f>
        <v>162</v>
      </c>
      <c r="AR25" s="35">
        <f>SUM(AP25:AQ25)</f>
        <v>197</v>
      </c>
      <c r="AS25" s="37"/>
      <c r="AT25" s="35">
        <f>AT15+AT24</f>
        <v>7</v>
      </c>
      <c r="AU25" s="35">
        <f>AU15+AU24</f>
        <v>33</v>
      </c>
      <c r="AV25" s="35">
        <f>SUM(AT25:AU25)</f>
        <v>40</v>
      </c>
      <c r="AW25" s="37"/>
      <c r="AX25" s="35">
        <f>AX15+AX24</f>
        <v>26</v>
      </c>
      <c r="AY25" s="35">
        <f>AY15+AY24</f>
        <v>10</v>
      </c>
      <c r="AZ25" s="35">
        <f>SUM(AX25:AY25)</f>
        <v>36</v>
      </c>
      <c r="BA25" s="37"/>
      <c r="BB25" s="35">
        <f>BB15+BB24</f>
        <v>10</v>
      </c>
      <c r="BC25" s="35">
        <f>BC15+BC24</f>
        <v>17</v>
      </c>
      <c r="BD25" s="35">
        <f>SUM(BB25:BC25)</f>
        <v>27</v>
      </c>
      <c r="BE25" s="36"/>
      <c r="BF25" s="34">
        <f>BF15+BF24</f>
        <v>0</v>
      </c>
      <c r="BG25" s="34">
        <f>BG15+BG24</f>
        <v>17</v>
      </c>
      <c r="BH25" s="35">
        <f>SUM(BF25:BG25)</f>
        <v>17</v>
      </c>
    </row>
    <row r="26" spans="1:54" ht="24">
      <c r="A26" s="12">
        <v>21</v>
      </c>
      <c r="B26" s="12" t="s">
        <v>44</v>
      </c>
      <c r="C26" s="12">
        <v>61220101</v>
      </c>
      <c r="D26" s="9" t="s">
        <v>114</v>
      </c>
      <c r="E26" s="60">
        <v>2</v>
      </c>
      <c r="F26" s="60">
        <v>31</v>
      </c>
      <c r="G26" s="32">
        <f t="shared" si="15"/>
        <v>33</v>
      </c>
      <c r="H26" s="29" t="str">
        <f t="shared" si="0"/>
        <v>61</v>
      </c>
      <c r="I26" s="29" t="str">
        <f t="shared" si="17"/>
        <v>ปวช.</v>
      </c>
      <c r="J26" s="29">
        <f t="shared" si="19"/>
        <v>2</v>
      </c>
      <c r="K26" s="29"/>
      <c r="L26" s="30" t="str">
        <f t="shared" si="6"/>
        <v>ปวช.2</v>
      </c>
      <c r="M26" s="30" t="str">
        <f t="shared" si="3"/>
        <v>การบัญชีปวช.2</v>
      </c>
      <c r="N26" s="12" t="e">
        <f>MID(#REF!,3,4)</f>
        <v>#REF!</v>
      </c>
      <c r="O26" s="9" t="s">
        <v>24</v>
      </c>
      <c r="Q26" s="1"/>
      <c r="R26" s="1"/>
      <c r="AR26" s="25" t="s">
        <v>55</v>
      </c>
      <c r="AV26" s="25"/>
      <c r="AW26" s="25"/>
      <c r="AX26" s="25"/>
      <c r="AY26" s="25"/>
      <c r="AZ26" s="25"/>
      <c r="BA26" s="25"/>
      <c r="BB26" s="25"/>
    </row>
    <row r="27" spans="1:53" ht="24">
      <c r="A27" s="12">
        <v>22</v>
      </c>
      <c r="B27" s="12" t="s">
        <v>44</v>
      </c>
      <c r="C27" s="12">
        <v>61220102</v>
      </c>
      <c r="D27" s="9" t="s">
        <v>115</v>
      </c>
      <c r="E27" s="60">
        <v>3</v>
      </c>
      <c r="F27" s="60">
        <v>25</v>
      </c>
      <c r="G27" s="32">
        <f t="shared" si="15"/>
        <v>28</v>
      </c>
      <c r="H27" s="29" t="str">
        <f t="shared" si="0"/>
        <v>61</v>
      </c>
      <c r="I27" s="29" t="str">
        <f t="shared" si="17"/>
        <v>ปวช.</v>
      </c>
      <c r="J27" s="29">
        <f t="shared" si="19"/>
        <v>2</v>
      </c>
      <c r="K27" s="29"/>
      <c r="L27" s="30" t="str">
        <f t="shared" si="6"/>
        <v>ปวช.2</v>
      </c>
      <c r="M27" s="30" t="str">
        <f t="shared" si="3"/>
        <v>การบัญชีปวช.2</v>
      </c>
      <c r="N27" s="12" t="e">
        <f>MID(#REF!,3,4)</f>
        <v>#REF!</v>
      </c>
      <c r="O27" s="9" t="s">
        <v>24</v>
      </c>
      <c r="R27" s="1"/>
      <c r="S27" s="1"/>
      <c r="AT27" s="25"/>
      <c r="AU27" s="13"/>
      <c r="AV27" s="13"/>
      <c r="AX27" s="13"/>
      <c r="AY27" s="13"/>
      <c r="AZ27" s="13"/>
      <c r="BA27" s="13"/>
    </row>
    <row r="28" spans="1:53" ht="24">
      <c r="A28" s="12">
        <v>23</v>
      </c>
      <c r="B28" s="12" t="s">
        <v>44</v>
      </c>
      <c r="C28" s="12">
        <v>61220103</v>
      </c>
      <c r="D28" s="9" t="s">
        <v>116</v>
      </c>
      <c r="E28" s="60">
        <v>2</v>
      </c>
      <c r="F28" s="60">
        <v>26</v>
      </c>
      <c r="G28" s="32">
        <f t="shared" si="15"/>
        <v>28</v>
      </c>
      <c r="H28" s="29" t="str">
        <f t="shared" si="0"/>
        <v>61</v>
      </c>
      <c r="I28" s="29" t="str">
        <f t="shared" si="17"/>
        <v>ปวช.</v>
      </c>
      <c r="J28" s="29">
        <f t="shared" si="19"/>
        <v>2</v>
      </c>
      <c r="K28" s="29"/>
      <c r="L28" s="30" t="str">
        <f t="shared" si="6"/>
        <v>ปวช.2</v>
      </c>
      <c r="M28" s="30" t="str">
        <f t="shared" si="3"/>
        <v>การบัญชีปวช.2</v>
      </c>
      <c r="N28" s="12" t="e">
        <f>MID(#REF!,3,4)</f>
        <v>#REF!</v>
      </c>
      <c r="O28" s="9" t="s">
        <v>26</v>
      </c>
      <c r="R28" s="1"/>
      <c r="S28" s="1"/>
      <c r="AU28" s="25"/>
      <c r="AV28" s="25"/>
      <c r="AW28" s="25"/>
      <c r="AX28" s="25"/>
      <c r="AY28" s="25"/>
      <c r="AZ28" s="25"/>
      <c r="BA28" s="25"/>
    </row>
    <row r="29" spans="1:19" ht="24">
      <c r="A29" s="12">
        <v>24</v>
      </c>
      <c r="B29" s="12" t="s">
        <v>49</v>
      </c>
      <c r="C29" s="12">
        <v>61220201</v>
      </c>
      <c r="D29" s="9" t="s">
        <v>117</v>
      </c>
      <c r="E29" s="60">
        <v>2</v>
      </c>
      <c r="F29" s="60">
        <v>21</v>
      </c>
      <c r="G29" s="32">
        <f t="shared" si="15"/>
        <v>23</v>
      </c>
      <c r="H29" s="29" t="str">
        <f t="shared" si="0"/>
        <v>61</v>
      </c>
      <c r="I29" s="29" t="str">
        <f t="shared" si="17"/>
        <v>ปวช.</v>
      </c>
      <c r="J29" s="29">
        <f t="shared" si="19"/>
        <v>2</v>
      </c>
      <c r="K29" s="29"/>
      <c r="L29" s="30" t="str">
        <f t="shared" si="6"/>
        <v>ปวช.2</v>
      </c>
      <c r="M29" s="30" t="str">
        <f t="shared" si="3"/>
        <v>การขาย/การตลาดปวช.2</v>
      </c>
      <c r="N29" s="12" t="e">
        <f>MID(#REF!,3,4)</f>
        <v>#REF!</v>
      </c>
      <c r="O29" s="9" t="s">
        <v>21</v>
      </c>
      <c r="R29" s="5"/>
      <c r="S29" s="5"/>
    </row>
    <row r="30" spans="1:53" ht="24">
      <c r="A30" s="12">
        <v>25</v>
      </c>
      <c r="B30" s="12" t="s">
        <v>45</v>
      </c>
      <c r="C30" s="12">
        <v>61220401</v>
      </c>
      <c r="D30" s="9" t="s">
        <v>118</v>
      </c>
      <c r="E30" s="60">
        <v>13</v>
      </c>
      <c r="F30" s="60">
        <v>19</v>
      </c>
      <c r="G30" s="32">
        <f t="shared" si="15"/>
        <v>32</v>
      </c>
      <c r="H30" s="29" t="str">
        <f t="shared" si="0"/>
        <v>61</v>
      </c>
      <c r="I30" s="29" t="str">
        <f t="shared" si="17"/>
        <v>ปวช.</v>
      </c>
      <c r="J30" s="29">
        <f t="shared" si="19"/>
        <v>2</v>
      </c>
      <c r="K30" s="29"/>
      <c r="L30" s="30" t="str">
        <f t="shared" si="6"/>
        <v>ปวช.2</v>
      </c>
      <c r="M30" s="30" t="str">
        <f t="shared" si="3"/>
        <v>คอมพิวเตอร์ธุรกิจปวช.2</v>
      </c>
      <c r="N30" s="12" t="e">
        <f>MID(#REF!,3,4)</f>
        <v>#REF!</v>
      </c>
      <c r="O30" s="9" t="s">
        <v>21</v>
      </c>
      <c r="Q30" s="23" t="s">
        <v>183</v>
      </c>
      <c r="R30" s="21"/>
      <c r="S30" s="24"/>
      <c r="T30" s="24" t="s">
        <v>12</v>
      </c>
      <c r="U30" s="24"/>
      <c r="V30" s="24"/>
      <c r="W30" s="24"/>
      <c r="X30" s="24"/>
      <c r="Y30" s="24"/>
      <c r="Z30" s="24"/>
      <c r="AA30" s="24"/>
      <c r="AB30" s="25" t="s">
        <v>53</v>
      </c>
      <c r="AC30" s="25"/>
      <c r="AD30" s="25"/>
      <c r="AE30" s="25"/>
      <c r="AF30" s="25"/>
      <c r="AG30" s="25"/>
      <c r="AH30" s="25"/>
      <c r="AI30" s="25"/>
      <c r="AJ30" s="25" t="s">
        <v>9</v>
      </c>
      <c r="AK30" s="25"/>
      <c r="AL30" s="25"/>
      <c r="AM30" s="25"/>
      <c r="AN30" s="25"/>
      <c r="AO30" s="25"/>
      <c r="AP30" s="25"/>
      <c r="AQ30" s="25"/>
      <c r="AR30" s="173" t="s">
        <v>75</v>
      </c>
      <c r="AS30" s="173"/>
      <c r="AT30" s="173"/>
      <c r="AU30" s="173"/>
      <c r="AV30" s="173"/>
      <c r="AW30" s="173"/>
      <c r="AX30" s="173"/>
      <c r="AY30" s="173"/>
      <c r="AZ30" s="173"/>
      <c r="BA30" s="33"/>
    </row>
    <row r="31" spans="1:54" ht="24">
      <c r="A31" s="12">
        <v>26</v>
      </c>
      <c r="B31" s="12" t="s">
        <v>45</v>
      </c>
      <c r="C31" s="12">
        <v>61220402</v>
      </c>
      <c r="D31" s="9" t="s">
        <v>119</v>
      </c>
      <c r="E31" s="60">
        <v>5</v>
      </c>
      <c r="F31" s="60">
        <v>24</v>
      </c>
      <c r="G31" s="32">
        <f t="shared" si="15"/>
        <v>29</v>
      </c>
      <c r="H31" s="29" t="str">
        <f t="shared" si="0"/>
        <v>61</v>
      </c>
      <c r="I31" s="29" t="str">
        <f t="shared" si="17"/>
        <v>ปวช.</v>
      </c>
      <c r="J31" s="29">
        <f t="shared" si="19"/>
        <v>2</v>
      </c>
      <c r="K31" s="29"/>
      <c r="L31" s="30" t="str">
        <f t="shared" si="6"/>
        <v>ปวช.2</v>
      </c>
      <c r="M31" s="30" t="str">
        <f t="shared" si="3"/>
        <v>คอมพิวเตอร์ธุรกิจปวช.2</v>
      </c>
      <c r="N31" s="12" t="e">
        <f>MID(#REF!,3,4)</f>
        <v>#REF!</v>
      </c>
      <c r="O31" s="9" t="s">
        <v>21</v>
      </c>
      <c r="Q31" s="21"/>
      <c r="R31" s="21"/>
      <c r="S31" s="21"/>
      <c r="T31" s="24" t="s">
        <v>82</v>
      </c>
      <c r="U31" s="24"/>
      <c r="V31" s="24"/>
      <c r="W31" s="24"/>
      <c r="X31" s="24"/>
      <c r="Y31" s="24"/>
      <c r="Z31" s="24"/>
      <c r="AA31" s="24"/>
      <c r="AB31" s="173" t="s">
        <v>164</v>
      </c>
      <c r="AC31" s="173"/>
      <c r="AD31" s="173"/>
      <c r="AE31" s="173"/>
      <c r="AF31" s="173"/>
      <c r="AG31" s="173"/>
      <c r="AH31" s="173"/>
      <c r="AI31" s="25"/>
      <c r="AJ31" s="170" t="s">
        <v>77</v>
      </c>
      <c r="AK31" s="170"/>
      <c r="AL31" s="170"/>
      <c r="AM31" s="170"/>
      <c r="AN31" s="170"/>
      <c r="AO31" s="170"/>
      <c r="AP31" s="170"/>
      <c r="AQ31" s="170"/>
      <c r="AR31" s="170"/>
      <c r="AS31" s="22"/>
      <c r="AT31" s="170" t="s">
        <v>78</v>
      </c>
      <c r="AU31" s="170"/>
      <c r="AV31" s="170"/>
      <c r="AW31" s="170"/>
      <c r="AX31" s="170"/>
      <c r="AY31" s="170"/>
      <c r="AZ31" s="170"/>
      <c r="BA31" s="170"/>
      <c r="BB31" s="170"/>
    </row>
    <row r="32" spans="1:54" ht="24">
      <c r="A32" s="12">
        <v>27</v>
      </c>
      <c r="B32" s="12" t="s">
        <v>46</v>
      </c>
      <c r="C32" s="12">
        <v>61240401</v>
      </c>
      <c r="D32" s="9" t="s">
        <v>120</v>
      </c>
      <c r="E32" s="60">
        <v>2</v>
      </c>
      <c r="F32" s="60">
        <v>13</v>
      </c>
      <c r="G32" s="32">
        <f t="shared" si="15"/>
        <v>15</v>
      </c>
      <c r="H32" s="29" t="str">
        <f t="shared" si="0"/>
        <v>61</v>
      </c>
      <c r="I32" s="29" t="str">
        <f t="shared" si="17"/>
        <v>ปวช.</v>
      </c>
      <c r="J32" s="29">
        <f t="shared" si="19"/>
        <v>2</v>
      </c>
      <c r="K32" s="29"/>
      <c r="L32" s="30" t="str">
        <f t="shared" si="6"/>
        <v>ปวช.2</v>
      </c>
      <c r="M32" s="30" t="str">
        <f t="shared" si="3"/>
        <v>อาหารและโภชนาการปวช.2</v>
      </c>
      <c r="N32" s="12" t="e">
        <f>MID(#REF!,3,4)</f>
        <v>#REF!</v>
      </c>
      <c r="O32" s="9" t="s">
        <v>27</v>
      </c>
      <c r="Q32" s="21"/>
      <c r="R32" s="21"/>
      <c r="S32" s="21"/>
      <c r="T32" s="169" t="s">
        <v>76</v>
      </c>
      <c r="U32" s="169"/>
      <c r="V32" s="169"/>
      <c r="W32" s="169"/>
      <c r="X32" s="169"/>
      <c r="Y32" s="169"/>
      <c r="Z32" s="169"/>
      <c r="AA32" s="24"/>
      <c r="AB32" s="170" t="s">
        <v>163</v>
      </c>
      <c r="AC32" s="170"/>
      <c r="AD32" s="170"/>
      <c r="AE32" s="170"/>
      <c r="AF32" s="170"/>
      <c r="AG32" s="170"/>
      <c r="AH32" s="170"/>
      <c r="AI32" s="25"/>
      <c r="AJ32" s="170" t="s">
        <v>54</v>
      </c>
      <c r="AK32" s="170"/>
      <c r="AL32" s="170"/>
      <c r="AM32" s="170"/>
      <c r="AN32" s="170"/>
      <c r="AO32" s="170"/>
      <c r="AP32" s="170"/>
      <c r="AQ32" s="170"/>
      <c r="AR32" s="170"/>
      <c r="AT32" s="170" t="s">
        <v>73</v>
      </c>
      <c r="AU32" s="170"/>
      <c r="AV32" s="170"/>
      <c r="AW32" s="170"/>
      <c r="AX32" s="170"/>
      <c r="AY32" s="170"/>
      <c r="AZ32" s="170"/>
      <c r="BA32" s="170"/>
      <c r="BB32" s="170"/>
    </row>
    <row r="33" spans="1:15" ht="24">
      <c r="A33" s="12">
        <v>28</v>
      </c>
      <c r="B33" s="12" t="s">
        <v>47</v>
      </c>
      <c r="C33" s="12">
        <v>61270101</v>
      </c>
      <c r="D33" s="9" t="s">
        <v>121</v>
      </c>
      <c r="E33" s="60">
        <v>2</v>
      </c>
      <c r="F33" s="60">
        <v>23</v>
      </c>
      <c r="G33" s="32">
        <f t="shared" si="15"/>
        <v>25</v>
      </c>
      <c r="H33" s="29" t="str">
        <f t="shared" si="0"/>
        <v>61</v>
      </c>
      <c r="I33" s="29" t="str">
        <f t="shared" si="17"/>
        <v>ปวช.</v>
      </c>
      <c r="J33" s="29">
        <f t="shared" si="19"/>
        <v>2</v>
      </c>
      <c r="K33" s="29"/>
      <c r="L33" s="30" t="str">
        <f t="shared" si="6"/>
        <v>ปวช.2</v>
      </c>
      <c r="M33" s="30" t="str">
        <f t="shared" si="3"/>
        <v>การโรงแรมปวช.2</v>
      </c>
      <c r="N33" s="12" t="e">
        <f>MID(#REF!,3,4)</f>
        <v>#REF!</v>
      </c>
      <c r="O33" s="9" t="s">
        <v>28</v>
      </c>
    </row>
    <row r="34" spans="1:19" ht="45" customHeight="1">
      <c r="A34" s="12">
        <v>29</v>
      </c>
      <c r="B34" s="12" t="s">
        <v>47</v>
      </c>
      <c r="C34" s="12">
        <v>61270102</v>
      </c>
      <c r="D34" s="9" t="s">
        <v>122</v>
      </c>
      <c r="E34" s="60">
        <v>4</v>
      </c>
      <c r="F34" s="60">
        <v>12</v>
      </c>
      <c r="G34" s="32">
        <f t="shared" si="15"/>
        <v>16</v>
      </c>
      <c r="H34" s="29" t="str">
        <f t="shared" si="0"/>
        <v>61</v>
      </c>
      <c r="I34" s="29" t="str">
        <f t="shared" si="17"/>
        <v>ปวช.</v>
      </c>
      <c r="J34" s="29">
        <f t="shared" si="19"/>
        <v>2</v>
      </c>
      <c r="K34" s="29"/>
      <c r="L34" s="30" t="str">
        <f t="shared" si="6"/>
        <v>ปวช.2</v>
      </c>
      <c r="M34" s="30" t="str">
        <f t="shared" si="3"/>
        <v>การโรงแรมปวช.2</v>
      </c>
      <c r="N34" s="12" t="str">
        <f>MID(C7,3,4)</f>
        <v>2201</v>
      </c>
      <c r="O34" s="9" t="s">
        <v>28</v>
      </c>
      <c r="Q34" s="2"/>
      <c r="R34" s="1"/>
      <c r="S34" s="1"/>
    </row>
    <row r="35" spans="1:19" ht="24">
      <c r="A35" s="12">
        <v>30</v>
      </c>
      <c r="B35" s="12" t="s">
        <v>48</v>
      </c>
      <c r="C35" s="12">
        <v>61270201</v>
      </c>
      <c r="D35" s="9" t="s">
        <v>123</v>
      </c>
      <c r="E35" s="60">
        <v>1</v>
      </c>
      <c r="F35" s="60">
        <v>9</v>
      </c>
      <c r="G35" s="32">
        <f t="shared" si="15"/>
        <v>10</v>
      </c>
      <c r="H35" s="29" t="str">
        <f t="shared" si="0"/>
        <v>61</v>
      </c>
      <c r="I35" s="29" t="str">
        <f t="shared" si="17"/>
        <v>ปวช.</v>
      </c>
      <c r="J35" s="29">
        <f t="shared" si="19"/>
        <v>2</v>
      </c>
      <c r="K35" s="29"/>
      <c r="L35" s="30" t="str">
        <f t="shared" si="6"/>
        <v>ปวช.2</v>
      </c>
      <c r="M35" s="30" t="str">
        <f>B35&amp;L35</f>
        <v>การท่องเที่ยวปวช.2</v>
      </c>
      <c r="N35" s="12" t="str">
        <f>MID(C8,3,4)</f>
        <v>2201</v>
      </c>
      <c r="O35" s="9" t="s">
        <v>22</v>
      </c>
      <c r="Q35" s="1"/>
      <c r="R35" s="3"/>
      <c r="S35" s="3"/>
    </row>
    <row r="36" spans="1:19" ht="24">
      <c r="A36" s="12">
        <v>31</v>
      </c>
      <c r="B36" s="12" t="s">
        <v>44</v>
      </c>
      <c r="C36" s="12">
        <v>60220103</v>
      </c>
      <c r="D36" s="9" t="s">
        <v>124</v>
      </c>
      <c r="E36" s="60">
        <v>0</v>
      </c>
      <c r="F36" s="60">
        <v>29</v>
      </c>
      <c r="G36" s="32">
        <f t="shared" si="15"/>
        <v>29</v>
      </c>
      <c r="H36" s="29" t="str">
        <f t="shared" si="0"/>
        <v>60</v>
      </c>
      <c r="I36" s="29" t="str">
        <f t="shared" si="17"/>
        <v>ปวช.</v>
      </c>
      <c r="J36" s="29">
        <f t="shared" si="19"/>
        <v>3</v>
      </c>
      <c r="K36" s="29"/>
      <c r="L36" s="30" t="str">
        <f t="shared" si="6"/>
        <v>ปวช.3</v>
      </c>
      <c r="M36" s="30" t="str">
        <f t="shared" si="3"/>
        <v>การบัญชีปวช.3</v>
      </c>
      <c r="N36" s="12" t="e">
        <f>MID(#REF!,3,4)</f>
        <v>#REF!</v>
      </c>
      <c r="O36" s="9" t="s">
        <v>23</v>
      </c>
      <c r="Q36" s="1"/>
      <c r="R36" s="3"/>
      <c r="S36" s="3"/>
    </row>
    <row r="37" spans="1:19" ht="24">
      <c r="A37" s="12">
        <v>32</v>
      </c>
      <c r="B37" s="12" t="s">
        <v>44</v>
      </c>
      <c r="C37" s="12">
        <v>60220102</v>
      </c>
      <c r="D37" s="9" t="s">
        <v>125</v>
      </c>
      <c r="E37" s="60">
        <v>3</v>
      </c>
      <c r="F37" s="60">
        <v>29</v>
      </c>
      <c r="G37" s="32">
        <f t="shared" si="15"/>
        <v>32</v>
      </c>
      <c r="H37" s="29" t="str">
        <f t="shared" si="0"/>
        <v>60</v>
      </c>
      <c r="I37" s="29" t="str">
        <f t="shared" si="17"/>
        <v>ปวช.</v>
      </c>
      <c r="J37" s="29">
        <f t="shared" si="19"/>
        <v>3</v>
      </c>
      <c r="K37" s="29"/>
      <c r="L37" s="30" t="str">
        <f t="shared" si="6"/>
        <v>ปวช.3</v>
      </c>
      <c r="M37" s="30" t="str">
        <f t="shared" si="3"/>
        <v>การบัญชีปวช.3</v>
      </c>
      <c r="N37" s="12" t="e">
        <f>MID(#REF!,3,4)</f>
        <v>#REF!</v>
      </c>
      <c r="O37" s="9" t="s">
        <v>29</v>
      </c>
      <c r="Q37" s="1"/>
      <c r="R37" s="3"/>
      <c r="S37" s="3"/>
    </row>
    <row r="38" spans="1:19" ht="24">
      <c r="A38" s="12">
        <v>33</v>
      </c>
      <c r="B38" s="12" t="s">
        <v>44</v>
      </c>
      <c r="C38" s="12">
        <v>60220101</v>
      </c>
      <c r="D38" s="9" t="s">
        <v>126</v>
      </c>
      <c r="E38" s="60">
        <v>2</v>
      </c>
      <c r="F38" s="60">
        <v>32</v>
      </c>
      <c r="G38" s="32">
        <f aca="true" t="shared" si="20" ref="G38:G57">E38+F38</f>
        <v>34</v>
      </c>
      <c r="H38" s="29" t="str">
        <f aca="true" t="shared" si="21" ref="H38:H57">LEFT(C38,2)</f>
        <v>60</v>
      </c>
      <c r="I38" s="29" t="str">
        <f t="shared" si="17"/>
        <v>ปวช.</v>
      </c>
      <c r="J38" s="29">
        <f t="shared" si="19"/>
        <v>3</v>
      </c>
      <c r="K38" s="29"/>
      <c r="L38" s="30" t="str">
        <f t="shared" si="6"/>
        <v>ปวช.3</v>
      </c>
      <c r="M38" s="30" t="str">
        <f aca="true" t="shared" si="22" ref="M38:M57">B38&amp;L38</f>
        <v>การบัญชีปวช.3</v>
      </c>
      <c r="N38" s="12" t="e">
        <f>MID(#REF!,3,4)</f>
        <v>#REF!</v>
      </c>
      <c r="O38" s="9" t="s">
        <v>30</v>
      </c>
      <c r="R38" s="3"/>
      <c r="S38" s="3"/>
    </row>
    <row r="39" spans="1:19" ht="24">
      <c r="A39" s="12">
        <v>34</v>
      </c>
      <c r="B39" s="12" t="s">
        <v>49</v>
      </c>
      <c r="C39" s="12">
        <v>60220201</v>
      </c>
      <c r="D39" s="9" t="s">
        <v>127</v>
      </c>
      <c r="E39" s="60">
        <v>3</v>
      </c>
      <c r="F39" s="60">
        <v>21</v>
      </c>
      <c r="G39" s="32">
        <f t="shared" si="20"/>
        <v>24</v>
      </c>
      <c r="H39" s="29" t="str">
        <f t="shared" si="21"/>
        <v>60</v>
      </c>
      <c r="I39" s="29" t="str">
        <f t="shared" si="17"/>
        <v>ปวช.</v>
      </c>
      <c r="J39" s="29">
        <f t="shared" si="19"/>
        <v>3</v>
      </c>
      <c r="K39" s="29"/>
      <c r="L39" s="30" t="str">
        <f t="shared" si="6"/>
        <v>ปวช.3</v>
      </c>
      <c r="M39" s="30" t="str">
        <f t="shared" si="22"/>
        <v>การขาย/การตลาดปวช.3</v>
      </c>
      <c r="N39" s="12" t="e">
        <f>MID(#REF!,3,4)</f>
        <v>#REF!</v>
      </c>
      <c r="O39" s="9" t="s">
        <v>30</v>
      </c>
      <c r="R39" s="3"/>
      <c r="S39" s="3"/>
    </row>
    <row r="40" spans="1:19" ht="24">
      <c r="A40" s="12">
        <v>35</v>
      </c>
      <c r="B40" s="12" t="s">
        <v>45</v>
      </c>
      <c r="C40" s="12">
        <v>60220401</v>
      </c>
      <c r="D40" s="9" t="s">
        <v>128</v>
      </c>
      <c r="E40" s="60">
        <v>13</v>
      </c>
      <c r="F40" s="60">
        <v>21</v>
      </c>
      <c r="G40" s="32">
        <f t="shared" si="20"/>
        <v>34</v>
      </c>
      <c r="H40" s="29" t="str">
        <f t="shared" si="21"/>
        <v>60</v>
      </c>
      <c r="I40" s="29" t="str">
        <f>IF(MID(C40,3,1)="2","ปวช.",IF(MID(C40,3,1)="3","ปวส."))</f>
        <v>ปวช.</v>
      </c>
      <c r="J40" s="29">
        <f t="shared" si="19"/>
        <v>3</v>
      </c>
      <c r="K40" s="29"/>
      <c r="L40" s="30" t="str">
        <f t="shared" si="6"/>
        <v>ปวช.3</v>
      </c>
      <c r="M40" s="30" t="str">
        <f t="shared" si="22"/>
        <v>คอมพิวเตอร์ธุรกิจปวช.3</v>
      </c>
      <c r="N40" s="12" t="e">
        <f>MID(#REF!,3,4)</f>
        <v>#REF!</v>
      </c>
      <c r="O40" s="9" t="s">
        <v>25</v>
      </c>
      <c r="R40" s="1"/>
      <c r="S40" s="4"/>
    </row>
    <row r="41" spans="1:15" ht="24">
      <c r="A41" s="12">
        <v>36</v>
      </c>
      <c r="B41" s="12" t="s">
        <v>46</v>
      </c>
      <c r="C41" s="12">
        <v>60240401</v>
      </c>
      <c r="D41" s="9" t="s">
        <v>129</v>
      </c>
      <c r="E41" s="60">
        <v>6</v>
      </c>
      <c r="F41" s="60">
        <v>12</v>
      </c>
      <c r="G41" s="32">
        <f t="shared" si="20"/>
        <v>18</v>
      </c>
      <c r="H41" s="29" t="str">
        <f t="shared" si="21"/>
        <v>60</v>
      </c>
      <c r="I41" s="29" t="s">
        <v>111</v>
      </c>
      <c r="J41" s="29">
        <f t="shared" si="19"/>
        <v>3</v>
      </c>
      <c r="K41" s="29"/>
      <c r="L41" s="30" t="str">
        <f t="shared" si="6"/>
        <v>ปวช.3</v>
      </c>
      <c r="M41" s="30" t="str">
        <f>B41&amp;L41</f>
        <v>อาหารและโภชนาการปวช.3</v>
      </c>
      <c r="N41" s="12" t="e">
        <f>MID(#REF!,3,4)</f>
        <v>#REF!</v>
      </c>
      <c r="O41" s="9" t="s">
        <v>24</v>
      </c>
    </row>
    <row r="42" spans="1:15" ht="24">
      <c r="A42" s="12">
        <v>37</v>
      </c>
      <c r="B42" s="12" t="s">
        <v>50</v>
      </c>
      <c r="C42" s="12">
        <v>60220101</v>
      </c>
      <c r="D42" s="9" t="s">
        <v>130</v>
      </c>
      <c r="E42" s="60">
        <v>3</v>
      </c>
      <c r="F42" s="60">
        <v>2</v>
      </c>
      <c r="G42" s="32">
        <f t="shared" si="20"/>
        <v>5</v>
      </c>
      <c r="H42" s="29" t="str">
        <f t="shared" si="21"/>
        <v>60</v>
      </c>
      <c r="I42" s="29" t="str">
        <f>IF(MID(C42,3,1)="2","ปวช.",IF(MID(C42,3,1)="3","ปวส.",IF(MID(C42,3,1)="4","ป.ตรี")))</f>
        <v>ปวช.</v>
      </c>
      <c r="J42" s="29">
        <f t="shared" si="19"/>
        <v>3</v>
      </c>
      <c r="K42" s="29"/>
      <c r="L42" s="30" t="str">
        <f t="shared" si="6"/>
        <v>ปวช.3</v>
      </c>
      <c r="M42" s="30" t="str">
        <f t="shared" si="22"/>
        <v>ศิลปกรรม/กราฟิคปวช.3</v>
      </c>
      <c r="N42" s="12" t="str">
        <f>MID(C11,3,4)</f>
        <v>2701</v>
      </c>
      <c r="O42" s="9" t="s">
        <v>24</v>
      </c>
    </row>
    <row r="43" spans="1:15" ht="24">
      <c r="A43" s="12">
        <v>38</v>
      </c>
      <c r="B43" s="12" t="s">
        <v>48</v>
      </c>
      <c r="C43" s="12">
        <v>60270201</v>
      </c>
      <c r="D43" s="9" t="s">
        <v>131</v>
      </c>
      <c r="E43" s="60">
        <v>2</v>
      </c>
      <c r="F43" s="60">
        <v>3</v>
      </c>
      <c r="G43" s="32">
        <f t="shared" si="20"/>
        <v>5</v>
      </c>
      <c r="H43" s="29" t="str">
        <f t="shared" si="21"/>
        <v>60</v>
      </c>
      <c r="I43" s="29" t="str">
        <f>IF(MID(C43,3,1)="2","ปวช.",IF(MID(C43,3,1)="3","ปวส.",IF(MID(C43,3,1)="4","ป.ตรี")))</f>
        <v>ปวช.</v>
      </c>
      <c r="J43" s="29">
        <f t="shared" si="19"/>
        <v>3</v>
      </c>
      <c r="K43" s="29"/>
      <c r="L43" s="30" t="str">
        <f t="shared" si="6"/>
        <v>ปวช.3</v>
      </c>
      <c r="M43" s="30" t="str">
        <f t="shared" si="22"/>
        <v>การท่องเที่ยวปวช.3</v>
      </c>
      <c r="N43" s="12" t="e">
        <f>MID(#REF!,3,4)</f>
        <v>#REF!</v>
      </c>
      <c r="O43" s="9" t="s">
        <v>31</v>
      </c>
    </row>
    <row r="44" spans="1:15" ht="23.25" customHeight="1">
      <c r="A44" s="12">
        <v>39</v>
      </c>
      <c r="B44" s="12" t="s">
        <v>47</v>
      </c>
      <c r="C44" s="12">
        <v>60270101</v>
      </c>
      <c r="D44" s="9" t="s">
        <v>132</v>
      </c>
      <c r="E44" s="60">
        <v>1</v>
      </c>
      <c r="F44" s="60">
        <v>24</v>
      </c>
      <c r="G44" s="32">
        <f t="shared" si="20"/>
        <v>25</v>
      </c>
      <c r="H44" s="29" t="str">
        <f t="shared" si="21"/>
        <v>60</v>
      </c>
      <c r="I44" s="29" t="str">
        <f>IF(MID(C44,3,1)="2","ปวช.",IF(MID(C44,3,1)="3","ปวส.",IF(MID(C44,3,1)="4","ป.ตรี")))</f>
        <v>ปวช.</v>
      </c>
      <c r="J44" s="29">
        <f t="shared" si="19"/>
        <v>3</v>
      </c>
      <c r="K44" s="29"/>
      <c r="L44" s="30" t="str">
        <f t="shared" si="6"/>
        <v>ปวช.3</v>
      </c>
      <c r="M44" s="30" t="str">
        <f t="shared" si="22"/>
        <v>การโรงแรมปวช.3</v>
      </c>
      <c r="N44" s="12" t="e">
        <f>MID(#REF!,3,4)</f>
        <v>#REF!</v>
      </c>
      <c r="O44" s="9" t="s">
        <v>20</v>
      </c>
    </row>
    <row r="45" spans="1:15" ht="48" customHeight="1">
      <c r="A45" s="12">
        <v>40</v>
      </c>
      <c r="B45" s="12" t="s">
        <v>47</v>
      </c>
      <c r="C45" s="12">
        <v>60270102</v>
      </c>
      <c r="D45" s="9" t="s">
        <v>133</v>
      </c>
      <c r="E45" s="60">
        <v>4</v>
      </c>
      <c r="F45" s="60">
        <v>4</v>
      </c>
      <c r="G45" s="32">
        <f t="shared" si="20"/>
        <v>8</v>
      </c>
      <c r="H45" s="29" t="str">
        <f t="shared" si="21"/>
        <v>60</v>
      </c>
      <c r="I45" s="29" t="str">
        <f aca="true" t="shared" si="23" ref="I45:I56">IF(MID(C45,3,1)="2","ปวช.",IF(MID(C45,3,1)="3","ปวส."))</f>
        <v>ปวช.</v>
      </c>
      <c r="J45" s="29">
        <f t="shared" si="19"/>
        <v>3</v>
      </c>
      <c r="K45" s="29"/>
      <c r="L45" s="30" t="str">
        <f t="shared" si="6"/>
        <v>ปวช.3</v>
      </c>
      <c r="M45" s="30" t="str">
        <f t="shared" si="22"/>
        <v>การโรงแรมปวช.3</v>
      </c>
      <c r="N45" s="12" t="e">
        <f>MID(#REF!,3,4)</f>
        <v>#REF!</v>
      </c>
      <c r="O45" s="9" t="s">
        <v>32</v>
      </c>
    </row>
    <row r="46" spans="1:15" ht="24">
      <c r="A46" s="12">
        <v>41</v>
      </c>
      <c r="B46" s="12" t="s">
        <v>47</v>
      </c>
      <c r="C46" s="12">
        <v>62270103</v>
      </c>
      <c r="D46" s="9" t="s">
        <v>134</v>
      </c>
      <c r="E46" s="60">
        <v>0</v>
      </c>
      <c r="F46" s="60">
        <v>0</v>
      </c>
      <c r="G46" s="32">
        <f t="shared" si="20"/>
        <v>0</v>
      </c>
      <c r="H46" s="29" t="str">
        <f t="shared" si="21"/>
        <v>62</v>
      </c>
      <c r="I46" s="29" t="str">
        <f t="shared" si="23"/>
        <v>ปวช.</v>
      </c>
      <c r="J46" s="29">
        <f t="shared" si="19"/>
        <v>1</v>
      </c>
      <c r="K46" s="29"/>
      <c r="L46" s="30" t="str">
        <f t="shared" si="6"/>
        <v>ปวช.1</v>
      </c>
      <c r="M46" s="30" t="str">
        <f>B46&amp;L46</f>
        <v>การโรงแรมปวช.1</v>
      </c>
      <c r="N46" s="12" t="str">
        <f>MID(C12,3,4)</f>
        <v>2201</v>
      </c>
      <c r="O46" s="9"/>
    </row>
    <row r="47" spans="1:15" ht="26.25" customHeight="1">
      <c r="A47" s="12">
        <v>42</v>
      </c>
      <c r="B47" s="12" t="s">
        <v>45</v>
      </c>
      <c r="C47" s="12">
        <v>60320401</v>
      </c>
      <c r="D47" s="9" t="s">
        <v>118</v>
      </c>
      <c r="E47" s="60">
        <v>0</v>
      </c>
      <c r="F47" s="60">
        <v>0</v>
      </c>
      <c r="G47" s="32">
        <f t="shared" si="20"/>
        <v>0</v>
      </c>
      <c r="H47" s="29" t="str">
        <f t="shared" si="21"/>
        <v>60</v>
      </c>
      <c r="I47" s="29" t="str">
        <f t="shared" si="23"/>
        <v>ปวส.</v>
      </c>
      <c r="J47" s="29" t="str">
        <f t="shared" si="19"/>
        <v>จบไม่พร้อมรุ่น</v>
      </c>
      <c r="K47" s="29"/>
      <c r="L47" s="30" t="str">
        <f t="shared" si="6"/>
        <v>ปวส.จบไม่พร้อมรุ่น</v>
      </c>
      <c r="M47" s="30" t="str">
        <f t="shared" si="22"/>
        <v>คอมพิวเตอร์ธุรกิจปวส.จบไม่พร้อมรุ่น</v>
      </c>
      <c r="N47" s="12" t="e">
        <f>MID(#REF!,3,4)</f>
        <v>#REF!</v>
      </c>
      <c r="O47" s="9"/>
    </row>
    <row r="48" spans="1:15" ht="24">
      <c r="A48" s="12">
        <v>43</v>
      </c>
      <c r="B48" s="12" t="s">
        <v>56</v>
      </c>
      <c r="C48" s="12">
        <v>60321401</v>
      </c>
      <c r="D48" s="9" t="s">
        <v>135</v>
      </c>
      <c r="E48" s="60">
        <v>0</v>
      </c>
      <c r="F48" s="60">
        <v>0</v>
      </c>
      <c r="G48" s="32">
        <f t="shared" si="20"/>
        <v>0</v>
      </c>
      <c r="H48" s="29" t="str">
        <f t="shared" si="21"/>
        <v>60</v>
      </c>
      <c r="I48" s="29" t="str">
        <f t="shared" si="23"/>
        <v>ปวส.</v>
      </c>
      <c r="J48" s="29" t="str">
        <f t="shared" si="19"/>
        <v>จบไม่พร้อมรุ่น</v>
      </c>
      <c r="K48" s="29"/>
      <c r="L48" s="30" t="str">
        <f t="shared" si="6"/>
        <v>ปวส.จบไม่พร้อมรุ่น</v>
      </c>
      <c r="M48" s="30" t="str">
        <f t="shared" si="22"/>
        <v>โลจิสติกส์ปวส.จบไม่พร้อมรุ่น</v>
      </c>
      <c r="N48" s="12" t="str">
        <f>MID(C13,3,4)</f>
        <v>2201</v>
      </c>
      <c r="O48" s="9"/>
    </row>
    <row r="49" spans="1:15" ht="24">
      <c r="A49" s="12">
        <v>44</v>
      </c>
      <c r="B49" s="12" t="s">
        <v>44</v>
      </c>
      <c r="C49" s="12">
        <v>62320101</v>
      </c>
      <c r="D49" s="9" t="s">
        <v>136</v>
      </c>
      <c r="E49" s="60">
        <v>0</v>
      </c>
      <c r="F49" s="60">
        <v>10</v>
      </c>
      <c r="G49" s="32">
        <f t="shared" si="20"/>
        <v>10</v>
      </c>
      <c r="H49" s="29" t="str">
        <f t="shared" si="21"/>
        <v>62</v>
      </c>
      <c r="I49" s="29" t="str">
        <f t="shared" si="23"/>
        <v>ปวส.</v>
      </c>
      <c r="J49" s="29">
        <f t="shared" si="19"/>
        <v>1</v>
      </c>
      <c r="K49" s="29"/>
      <c r="L49" s="30" t="str">
        <f t="shared" si="6"/>
        <v>ปวส.1</v>
      </c>
      <c r="M49" s="30" t="str">
        <f t="shared" si="22"/>
        <v>การบัญชีปวส.1</v>
      </c>
      <c r="N49" s="12" t="str">
        <f>MID(C14,3,4)</f>
        <v>2201</v>
      </c>
      <c r="O49" s="9"/>
    </row>
    <row r="50" spans="1:15" ht="24">
      <c r="A50" s="12">
        <v>45</v>
      </c>
      <c r="B50" s="12" t="s">
        <v>44</v>
      </c>
      <c r="C50" s="12">
        <v>62320102</v>
      </c>
      <c r="D50" s="9" t="s">
        <v>137</v>
      </c>
      <c r="E50" s="60">
        <v>1</v>
      </c>
      <c r="F50" s="60">
        <v>27</v>
      </c>
      <c r="G50" s="32">
        <f t="shared" si="20"/>
        <v>28</v>
      </c>
      <c r="H50" s="29" t="str">
        <f t="shared" si="21"/>
        <v>62</v>
      </c>
      <c r="I50" s="29" t="str">
        <f t="shared" si="23"/>
        <v>ปวส.</v>
      </c>
      <c r="J50" s="29">
        <f t="shared" si="19"/>
        <v>1</v>
      </c>
      <c r="K50" s="29"/>
      <c r="L50" s="30" t="str">
        <f t="shared" si="6"/>
        <v>ปวส.1</v>
      </c>
      <c r="M50" s="30" t="str">
        <f t="shared" si="22"/>
        <v>การบัญชีปวส.1</v>
      </c>
      <c r="N50" s="12" t="str">
        <f>MID(C15,3,4)</f>
        <v>2201</v>
      </c>
      <c r="O50" s="9"/>
    </row>
    <row r="51" spans="1:15" ht="24">
      <c r="A51" s="12">
        <v>46</v>
      </c>
      <c r="B51" s="12" t="s">
        <v>44</v>
      </c>
      <c r="C51" s="12">
        <v>62320103</v>
      </c>
      <c r="D51" s="9" t="s">
        <v>138</v>
      </c>
      <c r="E51" s="60">
        <v>1</v>
      </c>
      <c r="F51" s="60">
        <v>37</v>
      </c>
      <c r="G51" s="32">
        <f t="shared" si="20"/>
        <v>38</v>
      </c>
      <c r="H51" s="29" t="str">
        <f t="shared" si="21"/>
        <v>62</v>
      </c>
      <c r="I51" s="29" t="str">
        <f t="shared" si="23"/>
        <v>ปวส.</v>
      </c>
      <c r="J51" s="29">
        <f t="shared" si="19"/>
        <v>1</v>
      </c>
      <c r="K51" s="29"/>
      <c r="L51" s="30" t="str">
        <f t="shared" si="6"/>
        <v>ปวส.1</v>
      </c>
      <c r="M51" s="30" t="str">
        <f t="shared" si="22"/>
        <v>การบัญชีปวส.1</v>
      </c>
      <c r="N51" s="12" t="str">
        <f>MID(C16,3,4)</f>
        <v>2202</v>
      </c>
      <c r="O51" s="9"/>
    </row>
    <row r="52" spans="1:15" ht="24">
      <c r="A52" s="12">
        <v>47</v>
      </c>
      <c r="B52" s="12" t="s">
        <v>44</v>
      </c>
      <c r="C52" s="12">
        <v>62320104</v>
      </c>
      <c r="D52" s="9" t="s">
        <v>166</v>
      </c>
      <c r="E52" s="60">
        <v>0</v>
      </c>
      <c r="F52" s="60">
        <v>25</v>
      </c>
      <c r="G52" s="32">
        <f t="shared" si="20"/>
        <v>25</v>
      </c>
      <c r="H52" s="29" t="str">
        <f t="shared" si="21"/>
        <v>62</v>
      </c>
      <c r="I52" s="29" t="str">
        <f t="shared" si="23"/>
        <v>ปวส.</v>
      </c>
      <c r="J52" s="29">
        <f t="shared" si="19"/>
        <v>1</v>
      </c>
      <c r="K52" s="29"/>
      <c r="L52" s="30" t="str">
        <f t="shared" si="6"/>
        <v>ปวส.1</v>
      </c>
      <c r="M52" s="30" t="str">
        <f t="shared" si="22"/>
        <v>การบัญชีปวส.1</v>
      </c>
      <c r="N52" s="12" t="str">
        <f>MID(C17,3,4)</f>
        <v>2204</v>
      </c>
      <c r="O52" s="9"/>
    </row>
    <row r="53" spans="1:15" ht="24">
      <c r="A53" s="12">
        <v>47</v>
      </c>
      <c r="B53" s="12" t="s">
        <v>44</v>
      </c>
      <c r="C53" s="12">
        <v>62320105</v>
      </c>
      <c r="D53" s="9" t="s">
        <v>167</v>
      </c>
      <c r="E53" s="60">
        <v>0</v>
      </c>
      <c r="F53" s="60">
        <v>7</v>
      </c>
      <c r="G53" s="32">
        <f t="shared" si="20"/>
        <v>7</v>
      </c>
      <c r="H53" s="29" t="str">
        <f t="shared" si="21"/>
        <v>62</v>
      </c>
      <c r="I53" s="29" t="str">
        <f t="shared" si="23"/>
        <v>ปวส.</v>
      </c>
      <c r="J53" s="29">
        <f t="shared" si="19"/>
        <v>1</v>
      </c>
      <c r="K53" s="29"/>
      <c r="L53" s="30" t="str">
        <f t="shared" si="6"/>
        <v>ปวส.1</v>
      </c>
      <c r="M53" s="30" t="str">
        <f t="shared" si="22"/>
        <v>การบัญชีปวส.1</v>
      </c>
      <c r="N53" s="12"/>
      <c r="O53" s="9"/>
    </row>
    <row r="54" spans="1:15" ht="24">
      <c r="A54" s="12">
        <v>48</v>
      </c>
      <c r="B54" s="12" t="s">
        <v>49</v>
      </c>
      <c r="C54" s="12">
        <v>62320201</v>
      </c>
      <c r="D54" s="9" t="s">
        <v>103</v>
      </c>
      <c r="E54" s="60">
        <v>6</v>
      </c>
      <c r="F54" s="60">
        <v>12</v>
      </c>
      <c r="G54" s="32">
        <f t="shared" si="20"/>
        <v>18</v>
      </c>
      <c r="H54" s="29" t="str">
        <f t="shared" si="21"/>
        <v>62</v>
      </c>
      <c r="I54" s="29" t="str">
        <f t="shared" si="23"/>
        <v>ปวส.</v>
      </c>
      <c r="J54" s="29">
        <f t="shared" si="19"/>
        <v>1</v>
      </c>
      <c r="K54" s="29"/>
      <c r="L54" s="30" t="str">
        <f t="shared" si="6"/>
        <v>ปวส.1</v>
      </c>
      <c r="M54" s="30" t="str">
        <f t="shared" si="22"/>
        <v>การขาย/การตลาดปวส.1</v>
      </c>
      <c r="N54" s="12"/>
      <c r="O54" s="9"/>
    </row>
    <row r="55" spans="1:15" ht="24">
      <c r="A55" s="12"/>
      <c r="B55" s="12" t="s">
        <v>45</v>
      </c>
      <c r="C55" s="12">
        <v>62320401</v>
      </c>
      <c r="D55" s="9" t="s">
        <v>168</v>
      </c>
      <c r="E55" s="60">
        <v>0</v>
      </c>
      <c r="F55" s="60">
        <v>16</v>
      </c>
      <c r="G55" s="32">
        <f t="shared" si="20"/>
        <v>16</v>
      </c>
      <c r="H55" s="29" t="str">
        <f t="shared" si="21"/>
        <v>62</v>
      </c>
      <c r="I55" s="29" t="str">
        <f t="shared" si="23"/>
        <v>ปวส.</v>
      </c>
      <c r="J55" s="29">
        <f t="shared" si="19"/>
        <v>1</v>
      </c>
      <c r="K55" s="29"/>
      <c r="L55" s="30" t="str">
        <f t="shared" si="6"/>
        <v>ปวส.1</v>
      </c>
      <c r="M55" s="30" t="str">
        <f t="shared" si="22"/>
        <v>คอมพิวเตอร์ธุรกิจปวส.1</v>
      </c>
      <c r="N55" s="12"/>
      <c r="O55" s="9"/>
    </row>
    <row r="56" spans="1:15" ht="24">
      <c r="A56" s="12">
        <v>49</v>
      </c>
      <c r="B56" s="12" t="s">
        <v>45</v>
      </c>
      <c r="C56" s="12">
        <v>62320402</v>
      </c>
      <c r="D56" s="9" t="s">
        <v>169</v>
      </c>
      <c r="E56" s="60">
        <v>2</v>
      </c>
      <c r="F56" s="60">
        <v>5</v>
      </c>
      <c r="G56" s="32">
        <f t="shared" si="20"/>
        <v>7</v>
      </c>
      <c r="H56" s="29" t="str">
        <f t="shared" si="21"/>
        <v>62</v>
      </c>
      <c r="I56" s="29" t="str">
        <f t="shared" si="23"/>
        <v>ปวส.</v>
      </c>
      <c r="J56" s="29">
        <f t="shared" si="19"/>
        <v>1</v>
      </c>
      <c r="K56" s="29"/>
      <c r="L56" s="30" t="str">
        <f t="shared" si="6"/>
        <v>ปวส.1</v>
      </c>
      <c r="M56" s="30" t="str">
        <f t="shared" si="22"/>
        <v>คอมพิวเตอร์ธุรกิจปวส.1</v>
      </c>
      <c r="N56" s="12"/>
      <c r="O56" s="9"/>
    </row>
    <row r="57" spans="1:15" ht="24">
      <c r="A57" s="12">
        <v>50</v>
      </c>
      <c r="B57" s="12" t="s">
        <v>56</v>
      </c>
      <c r="C57" s="12">
        <v>62321401</v>
      </c>
      <c r="D57" s="9" t="s">
        <v>139</v>
      </c>
      <c r="E57" s="60">
        <v>7</v>
      </c>
      <c r="F57" s="60">
        <v>19</v>
      </c>
      <c r="G57" s="32">
        <f t="shared" si="20"/>
        <v>26</v>
      </c>
      <c r="H57" s="29" t="str">
        <f t="shared" si="21"/>
        <v>62</v>
      </c>
      <c r="I57" s="29" t="str">
        <f aca="true" t="shared" si="24" ref="I57:I86">IF(MID(C57,3,1)="2","ปวช.",IF(MID(C57,3,1)="3","ปวส.",IF(MID(C57,3,1)="4","ป.ตรี")))</f>
        <v>ปวส.</v>
      </c>
      <c r="J57" s="29">
        <f aca="true" t="shared" si="25" ref="J57:J81">IF(I57="ปวช.",IF(($H$3-H57)&gt;2,"จบไม่พร้อมรุ่น",IF(($H$3-H57)=2,3,IF(($H$3-H57)=1,2,1))),IF(($H$3-H57)&gt;1,"จบไม่พร้อมรุ่น",IF(($H$3-H57)=1,2,1)))</f>
        <v>1</v>
      </c>
      <c r="K57" s="29"/>
      <c r="L57" s="30" t="str">
        <f t="shared" si="6"/>
        <v>ปวส.1</v>
      </c>
      <c r="M57" s="30" t="str">
        <f t="shared" si="22"/>
        <v>โลจิสติกส์ปวส.1</v>
      </c>
      <c r="N57" s="12"/>
      <c r="O57" s="9"/>
    </row>
    <row r="58" spans="1:15" ht="24">
      <c r="A58" s="12">
        <v>51</v>
      </c>
      <c r="B58" s="12" t="s">
        <v>56</v>
      </c>
      <c r="C58" s="12">
        <v>62321402</v>
      </c>
      <c r="D58" s="9" t="s">
        <v>140</v>
      </c>
      <c r="E58" s="60">
        <v>9</v>
      </c>
      <c r="F58" s="60">
        <v>19</v>
      </c>
      <c r="G58" s="32">
        <f aca="true" t="shared" si="26" ref="G58:G90">E58+F58</f>
        <v>28</v>
      </c>
      <c r="H58" s="29" t="str">
        <f aca="true" t="shared" si="27" ref="H58:H86">LEFT(C58,2)</f>
        <v>62</v>
      </c>
      <c r="I58" s="29" t="str">
        <f t="shared" si="24"/>
        <v>ปวส.</v>
      </c>
      <c r="J58" s="29">
        <f t="shared" si="25"/>
        <v>1</v>
      </c>
      <c r="K58" s="29"/>
      <c r="L58" s="30" t="str">
        <f t="shared" si="6"/>
        <v>ปวส.1</v>
      </c>
      <c r="M58" s="30" t="str">
        <f aca="true" t="shared" si="28" ref="M58:M86">B58&amp;L58</f>
        <v>โลจิสติกส์ปวส.1</v>
      </c>
      <c r="N58" s="12"/>
      <c r="O58" s="9"/>
    </row>
    <row r="59" spans="1:15" ht="24">
      <c r="A59" s="12">
        <v>52</v>
      </c>
      <c r="B59" s="12" t="s">
        <v>50</v>
      </c>
      <c r="C59" s="12">
        <v>62330801</v>
      </c>
      <c r="D59" s="9" t="s">
        <v>107</v>
      </c>
      <c r="E59" s="60">
        <v>7</v>
      </c>
      <c r="F59" s="60">
        <v>3</v>
      </c>
      <c r="G59" s="32">
        <f t="shared" si="26"/>
        <v>10</v>
      </c>
      <c r="H59" s="29" t="str">
        <f t="shared" si="27"/>
        <v>62</v>
      </c>
      <c r="I59" s="29" t="str">
        <f t="shared" si="24"/>
        <v>ปวส.</v>
      </c>
      <c r="J59" s="29">
        <f t="shared" si="25"/>
        <v>1</v>
      </c>
      <c r="K59" s="29"/>
      <c r="L59" s="30" t="str">
        <f t="shared" si="6"/>
        <v>ปวส.1</v>
      </c>
      <c r="M59" s="30" t="str">
        <f t="shared" si="28"/>
        <v>ศิลปกรรม/กราฟิคปวส.1</v>
      </c>
      <c r="N59" s="12"/>
      <c r="O59" s="9"/>
    </row>
    <row r="60" spans="1:15" ht="52.5" customHeight="1">
      <c r="A60" s="12">
        <v>53</v>
      </c>
      <c r="B60" s="12" t="s">
        <v>46</v>
      </c>
      <c r="C60" s="12">
        <v>62340401</v>
      </c>
      <c r="D60" s="9" t="s">
        <v>170</v>
      </c>
      <c r="E60" s="60">
        <v>6</v>
      </c>
      <c r="F60" s="60">
        <v>5</v>
      </c>
      <c r="G60" s="32">
        <f t="shared" si="26"/>
        <v>11</v>
      </c>
      <c r="H60" s="29" t="str">
        <f t="shared" si="27"/>
        <v>62</v>
      </c>
      <c r="I60" s="29" t="str">
        <f t="shared" si="24"/>
        <v>ปวส.</v>
      </c>
      <c r="J60" s="29">
        <f t="shared" si="25"/>
        <v>1</v>
      </c>
      <c r="K60" s="29"/>
      <c r="L60" s="30" t="str">
        <f t="shared" si="6"/>
        <v>ปวส.1</v>
      </c>
      <c r="M60" s="30" t="str">
        <f t="shared" si="28"/>
        <v>อาหารและโภชนาการปวส.1</v>
      </c>
      <c r="N60" s="12"/>
      <c r="O60" s="9"/>
    </row>
    <row r="61" spans="1:15" ht="24">
      <c r="A61" s="12"/>
      <c r="B61" s="12" t="s">
        <v>46</v>
      </c>
      <c r="C61" s="12">
        <v>62340402</v>
      </c>
      <c r="D61" s="9" t="s">
        <v>171</v>
      </c>
      <c r="E61" s="60">
        <v>6</v>
      </c>
      <c r="F61" s="60">
        <v>7</v>
      </c>
      <c r="G61" s="32">
        <f t="shared" si="26"/>
        <v>13</v>
      </c>
      <c r="H61" s="29" t="str">
        <f t="shared" si="27"/>
        <v>62</v>
      </c>
      <c r="I61" s="29" t="str">
        <f t="shared" si="24"/>
        <v>ปวส.</v>
      </c>
      <c r="J61" s="29">
        <f t="shared" si="25"/>
        <v>1</v>
      </c>
      <c r="K61" s="29"/>
      <c r="L61" s="30" t="str">
        <f t="shared" si="6"/>
        <v>ปวส.1</v>
      </c>
      <c r="M61" s="30" t="str">
        <f t="shared" si="28"/>
        <v>อาหารและโภชนาการปวส.1</v>
      </c>
      <c r="N61" s="12"/>
      <c r="O61" s="9"/>
    </row>
    <row r="62" spans="1:15" ht="24">
      <c r="A62" s="12">
        <v>54</v>
      </c>
      <c r="B62" s="12" t="s">
        <v>47</v>
      </c>
      <c r="C62" s="12">
        <v>62370101</v>
      </c>
      <c r="D62" s="9" t="s">
        <v>172</v>
      </c>
      <c r="E62" s="60">
        <v>3</v>
      </c>
      <c r="F62" s="60">
        <v>18</v>
      </c>
      <c r="G62" s="32">
        <f t="shared" si="26"/>
        <v>21</v>
      </c>
      <c r="H62" s="29" t="str">
        <f t="shared" si="27"/>
        <v>62</v>
      </c>
      <c r="I62" s="29" t="str">
        <f t="shared" si="24"/>
        <v>ปวส.</v>
      </c>
      <c r="J62" s="29">
        <f t="shared" si="25"/>
        <v>1</v>
      </c>
      <c r="K62" s="29"/>
      <c r="L62" s="30" t="str">
        <f t="shared" si="6"/>
        <v>ปวส.1</v>
      </c>
      <c r="M62" s="30" t="str">
        <f t="shared" si="28"/>
        <v>การโรงแรมปวส.1</v>
      </c>
      <c r="N62" s="12"/>
      <c r="O62" s="9"/>
    </row>
    <row r="63" spans="1:15" ht="24">
      <c r="A63" s="12"/>
      <c r="B63" s="12" t="s">
        <v>47</v>
      </c>
      <c r="C63" s="12">
        <v>62370102</v>
      </c>
      <c r="D63" s="9" t="s">
        <v>173</v>
      </c>
      <c r="E63" s="60">
        <v>7</v>
      </c>
      <c r="F63" s="60">
        <v>4</v>
      </c>
      <c r="G63" s="32">
        <f t="shared" si="26"/>
        <v>11</v>
      </c>
      <c r="H63" s="29" t="str">
        <f t="shared" si="27"/>
        <v>62</v>
      </c>
      <c r="I63" s="29" t="str">
        <f t="shared" si="24"/>
        <v>ปวส.</v>
      </c>
      <c r="J63" s="29">
        <f t="shared" si="25"/>
        <v>1</v>
      </c>
      <c r="K63" s="29"/>
      <c r="L63" s="30" t="str">
        <f t="shared" si="6"/>
        <v>ปวส.1</v>
      </c>
      <c r="M63" s="30" t="str">
        <f t="shared" si="28"/>
        <v>การโรงแรมปวส.1</v>
      </c>
      <c r="N63" s="12"/>
      <c r="O63" s="9"/>
    </row>
    <row r="64" spans="1:15" ht="24">
      <c r="A64" s="12">
        <v>55</v>
      </c>
      <c r="B64" s="12" t="s">
        <v>48</v>
      </c>
      <c r="C64" s="12">
        <v>62370201</v>
      </c>
      <c r="D64" s="9" t="s">
        <v>174</v>
      </c>
      <c r="E64" s="60">
        <v>0</v>
      </c>
      <c r="F64" s="60">
        <v>2</v>
      </c>
      <c r="G64" s="32">
        <f t="shared" si="26"/>
        <v>2</v>
      </c>
      <c r="H64" s="29" t="str">
        <f t="shared" si="27"/>
        <v>62</v>
      </c>
      <c r="I64" s="29" t="str">
        <f t="shared" si="24"/>
        <v>ปวส.</v>
      </c>
      <c r="J64" s="29">
        <f t="shared" si="25"/>
        <v>1</v>
      </c>
      <c r="K64" s="29"/>
      <c r="L64" s="30" t="str">
        <f t="shared" si="6"/>
        <v>ปวส.1</v>
      </c>
      <c r="M64" s="30" t="str">
        <f t="shared" si="28"/>
        <v>การท่องเที่ยวปวส.1</v>
      </c>
      <c r="N64" s="12"/>
      <c r="O64" s="9"/>
    </row>
    <row r="65" spans="1:15" ht="24">
      <c r="A65" s="12"/>
      <c r="B65" s="12" t="s">
        <v>48</v>
      </c>
      <c r="C65" s="12">
        <v>62370202</v>
      </c>
      <c r="D65" s="9" t="s">
        <v>175</v>
      </c>
      <c r="E65" s="60">
        <v>2</v>
      </c>
      <c r="F65" s="60">
        <v>3</v>
      </c>
      <c r="G65" s="32">
        <f t="shared" si="26"/>
        <v>5</v>
      </c>
      <c r="H65" s="29" t="str">
        <f t="shared" si="27"/>
        <v>62</v>
      </c>
      <c r="I65" s="29" t="str">
        <f t="shared" si="24"/>
        <v>ปวส.</v>
      </c>
      <c r="J65" s="29">
        <f t="shared" si="25"/>
        <v>1</v>
      </c>
      <c r="K65" s="29"/>
      <c r="L65" s="30" t="str">
        <f t="shared" si="6"/>
        <v>ปวส.1</v>
      </c>
      <c r="M65" s="30" t="str">
        <f t="shared" si="28"/>
        <v>การท่องเที่ยวปวส.1</v>
      </c>
      <c r="N65" s="12"/>
      <c r="O65" s="9"/>
    </row>
    <row r="66" spans="1:15" ht="24">
      <c r="A66" s="12">
        <v>56</v>
      </c>
      <c r="B66" s="12" t="s">
        <v>57</v>
      </c>
      <c r="C66" s="12">
        <v>62390101</v>
      </c>
      <c r="D66" s="9" t="s">
        <v>141</v>
      </c>
      <c r="E66" s="60">
        <v>5</v>
      </c>
      <c r="F66" s="60">
        <v>4</v>
      </c>
      <c r="G66" s="32">
        <f t="shared" si="26"/>
        <v>9</v>
      </c>
      <c r="H66" s="29" t="str">
        <f t="shared" si="27"/>
        <v>62</v>
      </c>
      <c r="I66" s="29" t="str">
        <f t="shared" si="24"/>
        <v>ปวส.</v>
      </c>
      <c r="J66" s="29">
        <f t="shared" si="25"/>
        <v>1</v>
      </c>
      <c r="K66" s="29"/>
      <c r="L66" s="30" t="str">
        <f t="shared" si="6"/>
        <v>ปวส.1</v>
      </c>
      <c r="M66" s="30" t="str">
        <f t="shared" si="28"/>
        <v>เทคโนโลยีสารสนเทศปวส.1</v>
      </c>
      <c r="N66" s="12"/>
      <c r="O66" s="9"/>
    </row>
    <row r="67" spans="1:15" ht="24">
      <c r="A67" s="12">
        <v>57</v>
      </c>
      <c r="B67" s="12" t="s">
        <v>44</v>
      </c>
      <c r="C67" s="12">
        <v>61320101</v>
      </c>
      <c r="D67" s="9" t="s">
        <v>114</v>
      </c>
      <c r="E67" s="60">
        <v>3</v>
      </c>
      <c r="F67" s="60">
        <v>32</v>
      </c>
      <c r="G67" s="32">
        <f t="shared" si="26"/>
        <v>35</v>
      </c>
      <c r="H67" s="29" t="str">
        <f t="shared" si="27"/>
        <v>61</v>
      </c>
      <c r="I67" s="29" t="str">
        <f t="shared" si="24"/>
        <v>ปวส.</v>
      </c>
      <c r="J67" s="29">
        <f t="shared" si="25"/>
        <v>2</v>
      </c>
      <c r="K67" s="29"/>
      <c r="L67" s="30" t="str">
        <f t="shared" si="6"/>
        <v>ปวส.2</v>
      </c>
      <c r="M67" s="30" t="str">
        <f t="shared" si="28"/>
        <v>การบัญชีปวส.2</v>
      </c>
      <c r="N67" s="12"/>
      <c r="O67" s="9"/>
    </row>
    <row r="68" spans="1:15" ht="24">
      <c r="A68" s="12">
        <v>58</v>
      </c>
      <c r="B68" s="12" t="s">
        <v>44</v>
      </c>
      <c r="C68" s="12">
        <v>61320102</v>
      </c>
      <c r="D68" s="9" t="s">
        <v>115</v>
      </c>
      <c r="E68" s="60">
        <v>4</v>
      </c>
      <c r="F68" s="60">
        <v>32</v>
      </c>
      <c r="G68" s="32">
        <f t="shared" si="26"/>
        <v>36</v>
      </c>
      <c r="H68" s="29" t="str">
        <f t="shared" si="27"/>
        <v>61</v>
      </c>
      <c r="I68" s="29" t="str">
        <f t="shared" si="24"/>
        <v>ปวส.</v>
      </c>
      <c r="J68" s="29">
        <f t="shared" si="25"/>
        <v>2</v>
      </c>
      <c r="K68" s="29"/>
      <c r="L68" s="30" t="str">
        <f t="shared" si="6"/>
        <v>ปวส.2</v>
      </c>
      <c r="M68" s="30" t="str">
        <f t="shared" si="28"/>
        <v>การบัญชีปวส.2</v>
      </c>
      <c r="N68" s="12"/>
      <c r="O68" s="9"/>
    </row>
    <row r="69" spans="1:15" ht="24">
      <c r="A69" s="12">
        <v>59</v>
      </c>
      <c r="B69" s="12" t="s">
        <v>44</v>
      </c>
      <c r="C69" s="12">
        <v>61320103</v>
      </c>
      <c r="D69" s="9" t="s">
        <v>116</v>
      </c>
      <c r="E69" s="60">
        <v>2</v>
      </c>
      <c r="F69" s="60">
        <v>37</v>
      </c>
      <c r="G69" s="32">
        <f t="shared" si="26"/>
        <v>39</v>
      </c>
      <c r="H69" s="29" t="str">
        <f t="shared" si="27"/>
        <v>61</v>
      </c>
      <c r="I69" s="29" t="str">
        <f t="shared" si="24"/>
        <v>ปวส.</v>
      </c>
      <c r="J69" s="29">
        <f t="shared" si="25"/>
        <v>2</v>
      </c>
      <c r="K69" s="29"/>
      <c r="L69" s="30" t="str">
        <f t="shared" si="6"/>
        <v>ปวส.2</v>
      </c>
      <c r="M69" s="30" t="str">
        <f t="shared" si="28"/>
        <v>การบัญชีปวส.2</v>
      </c>
      <c r="N69" s="12"/>
      <c r="O69" s="9"/>
    </row>
    <row r="70" spans="1:15" ht="24">
      <c r="A70" s="12">
        <v>60</v>
      </c>
      <c r="B70" s="12" t="s">
        <v>44</v>
      </c>
      <c r="C70" s="12">
        <v>61320104</v>
      </c>
      <c r="D70" s="9" t="s">
        <v>176</v>
      </c>
      <c r="E70" s="60">
        <v>0</v>
      </c>
      <c r="F70" s="60">
        <v>11</v>
      </c>
      <c r="G70" s="32">
        <f t="shared" si="26"/>
        <v>11</v>
      </c>
      <c r="H70" s="29" t="str">
        <f t="shared" si="27"/>
        <v>61</v>
      </c>
      <c r="I70" s="29" t="str">
        <f t="shared" si="24"/>
        <v>ปวส.</v>
      </c>
      <c r="J70" s="29">
        <f t="shared" si="25"/>
        <v>2</v>
      </c>
      <c r="K70" s="29"/>
      <c r="L70" s="30" t="str">
        <f t="shared" si="6"/>
        <v>ปวส.2</v>
      </c>
      <c r="M70" s="30" t="str">
        <f t="shared" si="28"/>
        <v>การบัญชีปวส.2</v>
      </c>
      <c r="N70" s="12"/>
      <c r="O70" s="9"/>
    </row>
    <row r="71" spans="1:15" ht="24">
      <c r="A71" s="12"/>
      <c r="B71" s="12" t="s">
        <v>44</v>
      </c>
      <c r="C71" s="12">
        <v>61320106</v>
      </c>
      <c r="D71" s="9" t="s">
        <v>177</v>
      </c>
      <c r="E71" s="60">
        <v>0</v>
      </c>
      <c r="F71" s="60">
        <v>16</v>
      </c>
      <c r="G71" s="32">
        <f t="shared" si="26"/>
        <v>16</v>
      </c>
      <c r="H71" s="29" t="str">
        <f t="shared" si="27"/>
        <v>61</v>
      </c>
      <c r="I71" s="29" t="str">
        <f t="shared" si="24"/>
        <v>ปวส.</v>
      </c>
      <c r="J71" s="29">
        <f t="shared" si="25"/>
        <v>2</v>
      </c>
      <c r="K71" s="29"/>
      <c r="L71" s="30" t="str">
        <f t="shared" si="6"/>
        <v>ปวส.2</v>
      </c>
      <c r="M71" s="30" t="str">
        <f t="shared" si="28"/>
        <v>การบัญชีปวส.2</v>
      </c>
      <c r="N71" s="12"/>
      <c r="O71" s="9"/>
    </row>
    <row r="72" spans="1:15" ht="47.25" customHeight="1">
      <c r="A72" s="12">
        <v>61</v>
      </c>
      <c r="B72" s="12" t="s">
        <v>49</v>
      </c>
      <c r="C72" s="12">
        <v>61320201</v>
      </c>
      <c r="D72" s="9" t="s">
        <v>178</v>
      </c>
      <c r="E72" s="60">
        <v>3</v>
      </c>
      <c r="F72" s="60">
        <v>7</v>
      </c>
      <c r="G72" s="32">
        <v>14</v>
      </c>
      <c r="H72" s="29" t="str">
        <f t="shared" si="27"/>
        <v>61</v>
      </c>
      <c r="I72" s="29" t="str">
        <f t="shared" si="24"/>
        <v>ปวส.</v>
      </c>
      <c r="J72" s="29">
        <f t="shared" si="25"/>
        <v>2</v>
      </c>
      <c r="K72" s="29"/>
      <c r="L72" s="30" t="str">
        <f t="shared" si="6"/>
        <v>ปวส.2</v>
      </c>
      <c r="M72" s="30" t="str">
        <f t="shared" si="28"/>
        <v>การขาย/การตลาดปวส.2</v>
      </c>
      <c r="N72" s="12"/>
      <c r="O72" s="9"/>
    </row>
    <row r="73" spans="1:15" ht="24">
      <c r="A73" s="12"/>
      <c r="B73" s="12" t="s">
        <v>49</v>
      </c>
      <c r="C73" s="12">
        <v>61320202</v>
      </c>
      <c r="D73" s="9" t="s">
        <v>179</v>
      </c>
      <c r="E73" s="60">
        <v>1</v>
      </c>
      <c r="F73" s="60">
        <v>3</v>
      </c>
      <c r="G73" s="32">
        <v>4</v>
      </c>
      <c r="H73" s="29" t="str">
        <f t="shared" si="27"/>
        <v>61</v>
      </c>
      <c r="I73" s="29" t="str">
        <f t="shared" si="24"/>
        <v>ปวส.</v>
      </c>
      <c r="J73" s="29">
        <f t="shared" si="25"/>
        <v>2</v>
      </c>
      <c r="K73" s="29"/>
      <c r="L73" s="30" t="str">
        <f t="shared" si="6"/>
        <v>ปวส.2</v>
      </c>
      <c r="M73" s="30" t="str">
        <f t="shared" si="28"/>
        <v>การขาย/การตลาดปวส.2</v>
      </c>
      <c r="N73" s="12"/>
      <c r="O73" s="9"/>
    </row>
    <row r="74" spans="1:15" ht="24">
      <c r="A74" s="12">
        <v>62</v>
      </c>
      <c r="B74" s="12" t="s">
        <v>45</v>
      </c>
      <c r="C74" s="12">
        <v>61320401</v>
      </c>
      <c r="D74" s="9" t="s">
        <v>180</v>
      </c>
      <c r="E74" s="60">
        <v>2</v>
      </c>
      <c r="F74" s="60">
        <v>23</v>
      </c>
      <c r="G74" s="32">
        <f t="shared" si="26"/>
        <v>25</v>
      </c>
      <c r="H74" s="29" t="str">
        <f t="shared" si="27"/>
        <v>61</v>
      </c>
      <c r="I74" s="29" t="str">
        <f t="shared" si="24"/>
        <v>ปวส.</v>
      </c>
      <c r="J74" s="29">
        <f t="shared" si="25"/>
        <v>2</v>
      </c>
      <c r="K74" s="29"/>
      <c r="L74" s="30" t="str">
        <f t="shared" si="6"/>
        <v>ปวส.2</v>
      </c>
      <c r="M74" s="30" t="str">
        <f t="shared" si="28"/>
        <v>คอมพิวเตอร์ธุรกิจปวส.2</v>
      </c>
      <c r="N74" s="12"/>
      <c r="O74" s="9"/>
    </row>
    <row r="75" spans="1:15" ht="24">
      <c r="A75" s="12"/>
      <c r="B75" s="12" t="s">
        <v>45</v>
      </c>
      <c r="C75" s="12">
        <v>61320402</v>
      </c>
      <c r="D75" s="9" t="s">
        <v>181</v>
      </c>
      <c r="E75" s="60">
        <v>4</v>
      </c>
      <c r="F75" s="60">
        <v>8</v>
      </c>
      <c r="G75" s="32">
        <v>13</v>
      </c>
      <c r="H75" s="29" t="str">
        <f t="shared" si="27"/>
        <v>61</v>
      </c>
      <c r="I75" s="29" t="str">
        <f t="shared" si="24"/>
        <v>ปวส.</v>
      </c>
      <c r="J75" s="29">
        <f t="shared" si="25"/>
        <v>2</v>
      </c>
      <c r="K75" s="29"/>
      <c r="L75" s="30" t="str">
        <f t="shared" si="6"/>
        <v>ปวส.2</v>
      </c>
      <c r="M75" s="30" t="str">
        <f t="shared" si="28"/>
        <v>คอมพิวเตอร์ธุรกิจปวส.2</v>
      </c>
      <c r="N75" s="12"/>
      <c r="O75" s="9"/>
    </row>
    <row r="76" spans="1:15" ht="24">
      <c r="A76" s="12">
        <v>63</v>
      </c>
      <c r="B76" s="12" t="s">
        <v>56</v>
      </c>
      <c r="C76" s="12">
        <v>61321401</v>
      </c>
      <c r="D76" s="9" t="s">
        <v>135</v>
      </c>
      <c r="E76" s="60">
        <v>6</v>
      </c>
      <c r="F76" s="60">
        <v>23</v>
      </c>
      <c r="G76" s="32">
        <f t="shared" si="26"/>
        <v>29</v>
      </c>
      <c r="H76" s="29" t="str">
        <f t="shared" si="27"/>
        <v>61</v>
      </c>
      <c r="I76" s="29" t="str">
        <f t="shared" si="24"/>
        <v>ปวส.</v>
      </c>
      <c r="J76" s="29">
        <f t="shared" si="25"/>
        <v>2</v>
      </c>
      <c r="K76" s="29"/>
      <c r="L76" s="30" t="str">
        <f t="shared" si="6"/>
        <v>ปวส.2</v>
      </c>
      <c r="M76" s="30" t="str">
        <f t="shared" si="28"/>
        <v>โลจิสติกส์ปวส.2</v>
      </c>
      <c r="N76" s="12"/>
      <c r="O76" s="9"/>
    </row>
    <row r="77" spans="1:15" ht="36.75" customHeight="1">
      <c r="A77" s="12">
        <v>64</v>
      </c>
      <c r="B77" s="12" t="s">
        <v>50</v>
      </c>
      <c r="C77" s="12">
        <v>61330801</v>
      </c>
      <c r="D77" s="9" t="s">
        <v>142</v>
      </c>
      <c r="E77" s="60">
        <v>2</v>
      </c>
      <c r="F77" s="60">
        <v>3</v>
      </c>
      <c r="G77" s="32">
        <f t="shared" si="26"/>
        <v>5</v>
      </c>
      <c r="H77" s="29" t="str">
        <f t="shared" si="27"/>
        <v>61</v>
      </c>
      <c r="I77" s="29" t="str">
        <f t="shared" si="24"/>
        <v>ปวส.</v>
      </c>
      <c r="J77" s="29">
        <f t="shared" si="25"/>
        <v>2</v>
      </c>
      <c r="K77" s="29"/>
      <c r="L77" s="30" t="str">
        <f t="shared" si="6"/>
        <v>ปวส.2</v>
      </c>
      <c r="M77" s="30" t="str">
        <f t="shared" si="28"/>
        <v>ศิลปกรรม/กราฟิคปวส.2</v>
      </c>
      <c r="N77" s="12"/>
      <c r="O77" s="9"/>
    </row>
    <row r="78" spans="1:15" ht="24">
      <c r="A78" s="12">
        <v>65</v>
      </c>
      <c r="B78" s="12" t="s">
        <v>46</v>
      </c>
      <c r="C78" s="12">
        <v>61340401</v>
      </c>
      <c r="D78" s="9" t="s">
        <v>143</v>
      </c>
      <c r="E78" s="60">
        <v>1</v>
      </c>
      <c r="F78" s="60">
        <v>2</v>
      </c>
      <c r="G78" s="32">
        <f t="shared" si="26"/>
        <v>3</v>
      </c>
      <c r="H78" s="29" t="str">
        <f t="shared" si="27"/>
        <v>61</v>
      </c>
      <c r="I78" s="29" t="str">
        <f t="shared" si="24"/>
        <v>ปวส.</v>
      </c>
      <c r="J78" s="29">
        <f t="shared" si="25"/>
        <v>2</v>
      </c>
      <c r="K78" s="29"/>
      <c r="L78" s="30" t="str">
        <f t="shared" si="6"/>
        <v>ปวส.2</v>
      </c>
      <c r="M78" s="30" t="str">
        <f t="shared" si="28"/>
        <v>อาหารและโภชนาการปวส.2</v>
      </c>
      <c r="N78" s="12" t="str">
        <f>MID(C19,3,4)</f>
        <v>2212</v>
      </c>
      <c r="O78" s="9"/>
    </row>
    <row r="79" spans="1:15" ht="24">
      <c r="A79" s="12">
        <v>66</v>
      </c>
      <c r="B79" s="12" t="s">
        <v>47</v>
      </c>
      <c r="C79" s="12">
        <v>61370101</v>
      </c>
      <c r="D79" s="9" t="s">
        <v>144</v>
      </c>
      <c r="E79" s="60">
        <v>8</v>
      </c>
      <c r="F79" s="60">
        <v>26</v>
      </c>
      <c r="G79" s="32">
        <f t="shared" si="26"/>
        <v>34</v>
      </c>
      <c r="H79" s="29" t="str">
        <f t="shared" si="27"/>
        <v>61</v>
      </c>
      <c r="I79" s="29" t="str">
        <f t="shared" si="24"/>
        <v>ปวส.</v>
      </c>
      <c r="J79" s="29">
        <f t="shared" si="25"/>
        <v>2</v>
      </c>
      <c r="K79" s="29"/>
      <c r="L79" s="30" t="str">
        <f aca="true" t="shared" si="29" ref="L79:L102">I79&amp;J79&amp;K79</f>
        <v>ปวส.2</v>
      </c>
      <c r="M79" s="30" t="str">
        <f t="shared" si="28"/>
        <v>การโรงแรมปวส.2</v>
      </c>
      <c r="N79" s="12" t="str">
        <f>MID(C19,3,4)</f>
        <v>2212</v>
      </c>
      <c r="O79" s="9"/>
    </row>
    <row r="80" spans="1:15" ht="24">
      <c r="A80" s="12">
        <v>67</v>
      </c>
      <c r="B80" s="12" t="s">
        <v>48</v>
      </c>
      <c r="C80" s="12">
        <v>61370201</v>
      </c>
      <c r="D80" s="9" t="s">
        <v>123</v>
      </c>
      <c r="E80" s="60">
        <v>2</v>
      </c>
      <c r="F80" s="60">
        <v>7</v>
      </c>
      <c r="G80" s="32">
        <f t="shared" si="26"/>
        <v>9</v>
      </c>
      <c r="H80" s="29" t="str">
        <f t="shared" si="27"/>
        <v>61</v>
      </c>
      <c r="I80" s="29" t="str">
        <f t="shared" si="24"/>
        <v>ปวส.</v>
      </c>
      <c r="J80" s="29">
        <f t="shared" si="25"/>
        <v>2</v>
      </c>
      <c r="K80" s="29"/>
      <c r="L80" s="30" t="str">
        <f t="shared" si="29"/>
        <v>ปวส.2</v>
      </c>
      <c r="M80" s="30" t="str">
        <f t="shared" si="28"/>
        <v>การท่องเที่ยวปวส.2</v>
      </c>
      <c r="N80" s="12" t="str">
        <f>MID(C20,3,4)</f>
        <v>2308</v>
      </c>
      <c r="O80" s="9"/>
    </row>
    <row r="81" spans="1:15" ht="24">
      <c r="A81" s="12">
        <v>68</v>
      </c>
      <c r="B81" s="12" t="s">
        <v>57</v>
      </c>
      <c r="C81" s="12">
        <v>61390101</v>
      </c>
      <c r="D81" s="9" t="s">
        <v>145</v>
      </c>
      <c r="E81" s="60">
        <v>2</v>
      </c>
      <c r="F81" s="60">
        <v>5</v>
      </c>
      <c r="G81" s="32">
        <f t="shared" si="26"/>
        <v>7</v>
      </c>
      <c r="H81" s="29" t="str">
        <f t="shared" si="27"/>
        <v>61</v>
      </c>
      <c r="I81" s="29" t="str">
        <f t="shared" si="24"/>
        <v>ปวส.</v>
      </c>
      <c r="J81" s="29">
        <f t="shared" si="25"/>
        <v>2</v>
      </c>
      <c r="K81" s="29"/>
      <c r="L81" s="30" t="str">
        <f t="shared" si="29"/>
        <v>ปวส.2</v>
      </c>
      <c r="M81" s="30" t="str">
        <f t="shared" si="28"/>
        <v>เทคโนโลยีสารสนเทศปวส.2</v>
      </c>
      <c r="N81" s="12" t="str">
        <f>MID(C21,3,4)</f>
        <v>2404</v>
      </c>
      <c r="O81" s="9"/>
    </row>
    <row r="82" spans="1:15" ht="24">
      <c r="A82" s="12">
        <v>69</v>
      </c>
      <c r="B82" s="12" t="s">
        <v>44</v>
      </c>
      <c r="C82" s="12">
        <v>62420101</v>
      </c>
      <c r="D82" s="9" t="s">
        <v>146</v>
      </c>
      <c r="E82" s="60">
        <v>1</v>
      </c>
      <c r="F82" s="60">
        <v>13</v>
      </c>
      <c r="G82" s="32">
        <f t="shared" si="26"/>
        <v>14</v>
      </c>
      <c r="H82" s="29" t="str">
        <f t="shared" si="27"/>
        <v>62</v>
      </c>
      <c r="I82" s="29" t="str">
        <f t="shared" si="24"/>
        <v>ป.ตรี</v>
      </c>
      <c r="J82" s="29">
        <f>IF(I82="ปวช.",IF(($H$3-H82)&gt;2,"จบไม่พร้อมรุ่น",IF(($H$3-H82)=2,3,IF(($H$3-H82)=1,2,1))),IF(($H$3-H82)&gt;1,"จบไม่พร้อมรุ่น",IF(($H$3-H82)=1,2,1)))</f>
        <v>1</v>
      </c>
      <c r="K82" s="29"/>
      <c r="L82" s="30" t="str">
        <f t="shared" si="29"/>
        <v>ป.ตรี1</v>
      </c>
      <c r="M82" s="30" t="str">
        <f t="shared" si="28"/>
        <v>การบัญชีป.ตรี1</v>
      </c>
      <c r="N82" s="12" t="str">
        <f>MID(C21,3,4)</f>
        <v>2404</v>
      </c>
      <c r="O82" s="9"/>
    </row>
    <row r="83" spans="1:15" ht="24">
      <c r="A83" s="12">
        <v>70</v>
      </c>
      <c r="B83" s="12" t="s">
        <v>44</v>
      </c>
      <c r="C83" s="12">
        <v>62420102</v>
      </c>
      <c r="D83" s="9" t="s">
        <v>147</v>
      </c>
      <c r="E83" s="60">
        <v>1</v>
      </c>
      <c r="F83" s="60">
        <v>19</v>
      </c>
      <c r="G83" s="32">
        <f t="shared" si="26"/>
        <v>20</v>
      </c>
      <c r="H83" s="29" t="str">
        <f t="shared" si="27"/>
        <v>62</v>
      </c>
      <c r="I83" s="29" t="str">
        <f t="shared" si="24"/>
        <v>ป.ตรี</v>
      </c>
      <c r="J83" s="29">
        <f>IF(I83="ปวช.",IF(($H$3-H83)&gt;2,"จบไม่พร้อมรุ่น",IF(($H$3-H83)=2,3,IF(($H$3-H83)=1,2,1))),IF(($H$3-H83)&gt;1,"จบไม่พร้อมรุ่น",IF(($H$3-H83)=1,2,1)))</f>
        <v>1</v>
      </c>
      <c r="K83" s="29"/>
      <c r="L83" s="30" t="str">
        <f t="shared" si="29"/>
        <v>ป.ตรี1</v>
      </c>
      <c r="M83" s="30" t="str">
        <f t="shared" si="28"/>
        <v>การบัญชีป.ตรี1</v>
      </c>
      <c r="N83" s="12" t="str">
        <f>MID(C22,3,4)</f>
        <v>2701</v>
      </c>
      <c r="O83" s="9"/>
    </row>
    <row r="84" spans="1:15" ht="24">
      <c r="A84" s="12">
        <v>71</v>
      </c>
      <c r="B84" s="12" t="s">
        <v>44</v>
      </c>
      <c r="C84" s="12">
        <v>61420101</v>
      </c>
      <c r="D84" s="9" t="s">
        <v>148</v>
      </c>
      <c r="E84" s="60">
        <v>0</v>
      </c>
      <c r="F84" s="60">
        <v>17</v>
      </c>
      <c r="G84" s="32">
        <f t="shared" si="26"/>
        <v>17</v>
      </c>
      <c r="H84" s="29" t="str">
        <f t="shared" si="27"/>
        <v>61</v>
      </c>
      <c r="I84" s="29" t="str">
        <f t="shared" si="24"/>
        <v>ป.ตรี</v>
      </c>
      <c r="J84" s="29">
        <f>IF(I84="ปวช.",IF(($H$3-H84)&gt;2,"จบไม่พร้อมรุ่น",IF(($H$3-H84)=2,3,IF(($H$3-H84)=1,2,1))),IF(($H$3-H84)&gt;1,"จบไม่พร้อมรุ่น",IF(($H$3-H84)=1,2,1)))</f>
        <v>2</v>
      </c>
      <c r="K84" s="29"/>
      <c r="L84" s="30" t="str">
        <f t="shared" si="29"/>
        <v>ป.ตรี2</v>
      </c>
      <c r="M84" s="30" t="str">
        <f t="shared" si="28"/>
        <v>การบัญชีป.ตรี2</v>
      </c>
      <c r="N84" s="12" t="str">
        <f>MID(C23,3,4)</f>
        <v>2701</v>
      </c>
      <c r="O84" s="9"/>
    </row>
    <row r="85" spans="1:15" ht="24">
      <c r="A85" s="12">
        <v>72</v>
      </c>
      <c r="B85" s="12" t="s">
        <v>44</v>
      </c>
      <c r="C85" s="12">
        <v>61420102</v>
      </c>
      <c r="D85" s="9" t="s">
        <v>149</v>
      </c>
      <c r="E85" s="60">
        <v>1</v>
      </c>
      <c r="F85" s="60">
        <v>18</v>
      </c>
      <c r="G85" s="32">
        <f t="shared" si="26"/>
        <v>19</v>
      </c>
      <c r="H85" s="29" t="str">
        <f t="shared" si="27"/>
        <v>61</v>
      </c>
      <c r="I85" s="29" t="str">
        <f t="shared" si="24"/>
        <v>ป.ตรี</v>
      </c>
      <c r="J85" s="29">
        <f>IF(I85="ปวช.",IF(($H$3-H85)&gt;2,"จบไม่พร้อมรุ่น",IF(($H$3-H85)=2,3,IF(($H$3-H85)=1,2,1))),IF(($H$3-H85)&gt;1,"จบไม่พร้อมรุ่น",IF(($H$3-H85)=1,2,1)))</f>
        <v>2</v>
      </c>
      <c r="K85" s="29"/>
      <c r="L85" s="30" t="str">
        <f t="shared" si="29"/>
        <v>ป.ตรี2</v>
      </c>
      <c r="M85" s="30" t="str">
        <f t="shared" si="28"/>
        <v>การบัญชีป.ตรี2</v>
      </c>
      <c r="N85" s="12" t="str">
        <f>MID(C24,3,4)</f>
        <v>2702</v>
      </c>
      <c r="O85" s="9"/>
    </row>
    <row r="86" spans="1:15" ht="24">
      <c r="A86" s="12">
        <v>73</v>
      </c>
      <c r="B86" s="12" t="s">
        <v>45</v>
      </c>
      <c r="C86" s="12">
        <v>61420401</v>
      </c>
      <c r="D86" s="9" t="s">
        <v>150</v>
      </c>
      <c r="E86" s="60">
        <v>7</v>
      </c>
      <c r="F86" s="60">
        <v>4</v>
      </c>
      <c r="G86" s="32">
        <f t="shared" si="26"/>
        <v>11</v>
      </c>
      <c r="H86" s="29" t="str">
        <f t="shared" si="27"/>
        <v>61</v>
      </c>
      <c r="I86" s="29" t="str">
        <f t="shared" si="24"/>
        <v>ป.ตรี</v>
      </c>
      <c r="J86" s="29">
        <f>IF(I86="ปวช.",IF(($H$3-H86)&gt;2,"จบไม่พร้อมรุ่น",IF(($H$3-H86)=2,3,IF(($H$3-H86)=1,2,1))),IF(($H$3-H86)&gt;1,"จบไม่พร้อมรุ่น",IF(($H$3-H86)=1,2,1)))</f>
        <v>2</v>
      </c>
      <c r="K86" s="29"/>
      <c r="L86" s="30" t="str">
        <f t="shared" si="29"/>
        <v>ป.ตรี2</v>
      </c>
      <c r="M86" s="30" t="str">
        <f t="shared" si="28"/>
        <v>คอมพิวเตอร์ธุรกิจป.ตรี2</v>
      </c>
      <c r="N86" s="12"/>
      <c r="O86" s="9"/>
    </row>
    <row r="87" spans="1:15" ht="24">
      <c r="A87" s="12">
        <v>74</v>
      </c>
      <c r="B87" s="12" t="s">
        <v>45</v>
      </c>
      <c r="C87" s="12">
        <v>60420401</v>
      </c>
      <c r="D87" s="9" t="s">
        <v>151</v>
      </c>
      <c r="E87" s="60">
        <v>1</v>
      </c>
      <c r="F87" s="60">
        <v>0</v>
      </c>
      <c r="G87" s="32">
        <f t="shared" si="26"/>
        <v>1</v>
      </c>
      <c r="H87" s="29" t="str">
        <f aca="true" t="shared" si="30" ref="H87:H93">LEFT(C87,2)</f>
        <v>60</v>
      </c>
      <c r="I87" s="29" t="str">
        <f aca="true" t="shared" si="31" ref="I87:I93">IF(MID(C87,3,1)="2","ปวช.",IF(MID(C87,3,1)="3","ปวส.",IF(MID(C87,3,1)="4","ป.ตรี")))</f>
        <v>ป.ตรี</v>
      </c>
      <c r="J87" s="29" t="str">
        <f aca="true" t="shared" si="32" ref="J87:J93">IF(I87="ปวช.",IF(($H$3-H87)&gt;2,"จบไม่พร้อมรุ่น",IF(($H$3-H87)=2,3,IF(($H$3-H87)=1,2,1))),IF(($H$3-H87)&gt;1,"จบไม่พร้อมรุ่น",IF(($H$3-H87)=1,2,1)))</f>
        <v>จบไม่พร้อมรุ่น</v>
      </c>
      <c r="K87" s="29"/>
      <c r="L87" s="30" t="str">
        <f t="shared" si="29"/>
        <v>ป.ตรีจบไม่พร้อมรุ่น</v>
      </c>
      <c r="M87" s="30" t="str">
        <f aca="true" t="shared" si="33" ref="M87:M93">B87&amp;L87</f>
        <v>คอมพิวเตอร์ธุรกิจป.ตรีจบไม่พร้อมรุ่น</v>
      </c>
      <c r="N87" s="12"/>
      <c r="O87" s="9"/>
    </row>
    <row r="88" spans="1:15" ht="24">
      <c r="A88" s="12">
        <v>75</v>
      </c>
      <c r="B88" s="12" t="s">
        <v>49</v>
      </c>
      <c r="C88" s="12">
        <v>59420201</v>
      </c>
      <c r="D88" s="9" t="s">
        <v>152</v>
      </c>
      <c r="E88" s="60">
        <v>1</v>
      </c>
      <c r="F88" s="60">
        <v>0</v>
      </c>
      <c r="G88" s="32">
        <f t="shared" si="26"/>
        <v>1</v>
      </c>
      <c r="H88" s="29" t="str">
        <f t="shared" si="30"/>
        <v>59</v>
      </c>
      <c r="I88" s="29" t="str">
        <f t="shared" si="31"/>
        <v>ป.ตรี</v>
      </c>
      <c r="J88" s="29" t="str">
        <f t="shared" si="32"/>
        <v>จบไม่พร้อมรุ่น</v>
      </c>
      <c r="K88" s="29"/>
      <c r="L88" s="30" t="str">
        <f t="shared" si="29"/>
        <v>ป.ตรีจบไม่พร้อมรุ่น</v>
      </c>
      <c r="M88" s="30" t="str">
        <f t="shared" si="33"/>
        <v>การขาย/การตลาดป.ตรีจบไม่พร้อมรุ่น</v>
      </c>
      <c r="N88" s="12"/>
      <c r="O88" s="9"/>
    </row>
    <row r="89" spans="1:15" ht="24">
      <c r="A89" s="12">
        <v>76</v>
      </c>
      <c r="B89" s="12"/>
      <c r="C89" s="12"/>
      <c r="D89" s="9"/>
      <c r="E89" s="60">
        <v>6</v>
      </c>
      <c r="F89" s="60">
        <v>10</v>
      </c>
      <c r="G89" s="32">
        <f t="shared" si="26"/>
        <v>16</v>
      </c>
      <c r="H89" s="29">
        <f t="shared" si="30"/>
      </c>
      <c r="I89" s="29" t="b">
        <f t="shared" si="31"/>
        <v>0</v>
      </c>
      <c r="J89" s="29" t="e">
        <f t="shared" si="32"/>
        <v>#VALUE!</v>
      </c>
      <c r="K89" s="29"/>
      <c r="L89" s="30" t="e">
        <f t="shared" si="29"/>
        <v>#VALUE!</v>
      </c>
      <c r="M89" s="30" t="e">
        <f t="shared" si="33"/>
        <v>#VALUE!</v>
      </c>
      <c r="N89" s="12"/>
      <c r="O89" s="9"/>
    </row>
    <row r="90" spans="1:15" ht="24">
      <c r="A90" s="12">
        <v>77</v>
      </c>
      <c r="B90" s="12" t="s">
        <v>50</v>
      </c>
      <c r="C90" s="12">
        <v>60330801</v>
      </c>
      <c r="D90" s="9" t="s">
        <v>142</v>
      </c>
      <c r="E90" s="60">
        <v>0</v>
      </c>
      <c r="F90" s="60">
        <v>0</v>
      </c>
      <c r="G90" s="32">
        <f t="shared" si="26"/>
        <v>0</v>
      </c>
      <c r="H90" s="29" t="str">
        <f t="shared" si="30"/>
        <v>60</v>
      </c>
      <c r="I90" s="29" t="str">
        <f t="shared" si="31"/>
        <v>ปวส.</v>
      </c>
      <c r="J90" s="29" t="str">
        <f t="shared" si="32"/>
        <v>จบไม่พร้อมรุ่น</v>
      </c>
      <c r="K90" s="29"/>
      <c r="L90" s="30" t="str">
        <f t="shared" si="29"/>
        <v>ปวส.จบไม่พร้อมรุ่น</v>
      </c>
      <c r="M90" s="30" t="str">
        <f t="shared" si="33"/>
        <v>ศิลปกรรม/กราฟิคปวส.จบไม่พร้อมรุ่น</v>
      </c>
      <c r="N90" s="12"/>
      <c r="O90" s="9"/>
    </row>
    <row r="91" spans="1:15" ht="24">
      <c r="A91" s="12">
        <v>78</v>
      </c>
      <c r="B91" s="12"/>
      <c r="C91" s="12"/>
      <c r="D91" s="9"/>
      <c r="E91" s="60"/>
      <c r="F91" s="60"/>
      <c r="G91" s="32"/>
      <c r="H91" s="29">
        <f t="shared" si="30"/>
      </c>
      <c r="I91" s="29" t="b">
        <f t="shared" si="31"/>
        <v>0</v>
      </c>
      <c r="J91" s="29" t="e">
        <f t="shared" si="32"/>
        <v>#VALUE!</v>
      </c>
      <c r="K91" s="29"/>
      <c r="L91" s="30" t="e">
        <f t="shared" si="29"/>
        <v>#VALUE!</v>
      </c>
      <c r="M91" s="30" t="e">
        <f t="shared" si="33"/>
        <v>#VALUE!</v>
      </c>
      <c r="N91" s="12"/>
      <c r="O91" s="9"/>
    </row>
    <row r="92" spans="1:15" ht="24">
      <c r="A92" s="12">
        <v>79</v>
      </c>
      <c r="B92" s="12"/>
      <c r="C92" s="12"/>
      <c r="D92" s="9"/>
      <c r="E92" s="60"/>
      <c r="F92" s="60"/>
      <c r="G92" s="32"/>
      <c r="H92" s="29">
        <f t="shared" si="30"/>
      </c>
      <c r="I92" s="29" t="b">
        <f t="shared" si="31"/>
        <v>0</v>
      </c>
      <c r="J92" s="29" t="e">
        <f t="shared" si="32"/>
        <v>#VALUE!</v>
      </c>
      <c r="K92" s="29"/>
      <c r="L92" s="30" t="e">
        <f t="shared" si="29"/>
        <v>#VALUE!</v>
      </c>
      <c r="M92" s="30" t="e">
        <f t="shared" si="33"/>
        <v>#VALUE!</v>
      </c>
      <c r="N92" s="12"/>
      <c r="O92" s="9"/>
    </row>
    <row r="93" spans="1:15" ht="24">
      <c r="A93" s="12">
        <v>80</v>
      </c>
      <c r="B93" s="12"/>
      <c r="C93" s="12"/>
      <c r="D93" s="9"/>
      <c r="E93" s="60"/>
      <c r="F93" s="60"/>
      <c r="G93" s="32"/>
      <c r="H93" s="29">
        <f t="shared" si="30"/>
      </c>
      <c r="I93" s="29" t="b">
        <f t="shared" si="31"/>
        <v>0</v>
      </c>
      <c r="J93" s="29" t="e">
        <f t="shared" si="32"/>
        <v>#VALUE!</v>
      </c>
      <c r="K93" s="29"/>
      <c r="L93" s="30" t="e">
        <f t="shared" si="29"/>
        <v>#VALUE!</v>
      </c>
      <c r="M93" s="30" t="e">
        <f t="shared" si="33"/>
        <v>#VALUE!</v>
      </c>
      <c r="N93" s="12"/>
      <c r="O93" s="9"/>
    </row>
    <row r="94" spans="1:15" ht="24">
      <c r="A94" s="12">
        <v>81</v>
      </c>
      <c r="B94" s="12"/>
      <c r="C94" s="12"/>
      <c r="D94" s="9"/>
      <c r="E94" s="60"/>
      <c r="F94" s="60"/>
      <c r="G94" s="32"/>
      <c r="H94" s="29">
        <f aca="true" t="shared" si="34" ref="H94:H102">LEFT(C94,2)</f>
      </c>
      <c r="I94" s="29" t="b">
        <f aca="true" t="shared" si="35" ref="I94:I102">IF(MID(C94,3,1)="2","ปวช.",IF(MID(C94,3,1)="3","ปวส.",IF(MID(C94,3,1)="4","ป.ตรี")))</f>
        <v>0</v>
      </c>
      <c r="J94" s="29" t="e">
        <f aca="true" t="shared" si="36" ref="J94:J102">IF(I94="ปวช.",IF(($H$3-H94)&gt;2,"จบไม่พร้อมรุ่น",IF(($H$3-H94)=2,3,IF(($H$3-H94)=1,2,1))),IF(($H$3-H94)&gt;1,"จบไม่พร้อมรุ่น",IF(($H$3-H94)=1,2,1)))</f>
        <v>#VALUE!</v>
      </c>
      <c r="K94" s="29"/>
      <c r="L94" s="30" t="e">
        <f t="shared" si="29"/>
        <v>#VALUE!</v>
      </c>
      <c r="M94" s="30" t="e">
        <f aca="true" t="shared" si="37" ref="M94:M102">B94&amp;L94</f>
        <v>#VALUE!</v>
      </c>
      <c r="N94" s="12"/>
      <c r="O94" s="9"/>
    </row>
    <row r="95" spans="1:15" ht="24">
      <c r="A95" s="12">
        <v>82</v>
      </c>
      <c r="B95" s="12"/>
      <c r="C95" s="12"/>
      <c r="D95" s="9"/>
      <c r="E95" s="60"/>
      <c r="F95" s="60"/>
      <c r="G95" s="32"/>
      <c r="H95" s="29">
        <f t="shared" si="34"/>
      </c>
      <c r="I95" s="29" t="b">
        <f t="shared" si="35"/>
        <v>0</v>
      </c>
      <c r="J95" s="29" t="e">
        <f t="shared" si="36"/>
        <v>#VALUE!</v>
      </c>
      <c r="K95" s="29"/>
      <c r="L95" s="30" t="e">
        <f t="shared" si="29"/>
        <v>#VALUE!</v>
      </c>
      <c r="M95" s="30" t="e">
        <f t="shared" si="37"/>
        <v>#VALUE!</v>
      </c>
      <c r="N95" s="12"/>
      <c r="O95" s="9"/>
    </row>
    <row r="96" spans="1:15" ht="24">
      <c r="A96" s="12">
        <v>83</v>
      </c>
      <c r="B96" s="12"/>
      <c r="C96" s="12"/>
      <c r="D96" s="9"/>
      <c r="E96" s="60"/>
      <c r="F96" s="60"/>
      <c r="G96" s="32"/>
      <c r="H96" s="29">
        <f t="shared" si="34"/>
      </c>
      <c r="I96" s="29" t="b">
        <f t="shared" si="35"/>
        <v>0</v>
      </c>
      <c r="J96" s="29" t="e">
        <f t="shared" si="36"/>
        <v>#VALUE!</v>
      </c>
      <c r="K96" s="29"/>
      <c r="L96" s="30" t="e">
        <f t="shared" si="29"/>
        <v>#VALUE!</v>
      </c>
      <c r="M96" s="30" t="e">
        <f t="shared" si="37"/>
        <v>#VALUE!</v>
      </c>
      <c r="N96" s="12"/>
      <c r="O96" s="9"/>
    </row>
    <row r="97" spans="1:15" ht="24">
      <c r="A97" s="12">
        <v>84</v>
      </c>
      <c r="B97" s="12"/>
      <c r="C97" s="12"/>
      <c r="D97" s="9"/>
      <c r="E97" s="60"/>
      <c r="F97" s="60"/>
      <c r="G97" s="32"/>
      <c r="H97" s="29">
        <f t="shared" si="34"/>
      </c>
      <c r="I97" s="29" t="b">
        <f t="shared" si="35"/>
        <v>0</v>
      </c>
      <c r="J97" s="29" t="e">
        <f t="shared" si="36"/>
        <v>#VALUE!</v>
      </c>
      <c r="K97" s="29"/>
      <c r="L97" s="30" t="e">
        <f t="shared" si="29"/>
        <v>#VALUE!</v>
      </c>
      <c r="M97" s="30" t="e">
        <f t="shared" si="37"/>
        <v>#VALUE!</v>
      </c>
      <c r="N97" s="12"/>
      <c r="O97" s="9"/>
    </row>
    <row r="98" spans="1:15" ht="24">
      <c r="A98" s="12">
        <v>85</v>
      </c>
      <c r="B98" s="12"/>
      <c r="C98" s="12"/>
      <c r="D98" s="9"/>
      <c r="E98" s="60"/>
      <c r="F98" s="60"/>
      <c r="G98" s="32"/>
      <c r="H98" s="29">
        <f t="shared" si="34"/>
      </c>
      <c r="I98" s="29" t="b">
        <f t="shared" si="35"/>
        <v>0</v>
      </c>
      <c r="J98" s="29" t="e">
        <f t="shared" si="36"/>
        <v>#VALUE!</v>
      </c>
      <c r="K98" s="29"/>
      <c r="L98" s="30" t="e">
        <f t="shared" si="29"/>
        <v>#VALUE!</v>
      </c>
      <c r="M98" s="30" t="e">
        <f t="shared" si="37"/>
        <v>#VALUE!</v>
      </c>
      <c r="N98" s="12"/>
      <c r="O98" s="9"/>
    </row>
    <row r="99" spans="1:15" ht="24">
      <c r="A99" s="12">
        <v>86</v>
      </c>
      <c r="B99" s="12"/>
      <c r="C99" s="12"/>
      <c r="D99" s="9"/>
      <c r="E99" s="60"/>
      <c r="F99" s="60"/>
      <c r="G99" s="32"/>
      <c r="H99" s="29">
        <f>LEFT(C99,2)</f>
      </c>
      <c r="I99" s="29" t="b">
        <f>IF(MID(C99,3,1)="2","ปวช.",IF(MID(C99,3,1)="3","ปวส.",IF(MID(C99,3,1)="4","ป.ตรี")))</f>
        <v>0</v>
      </c>
      <c r="J99" s="29" t="e">
        <f>IF(I99="ปวช.",IF(($H$3-H99)&gt;2,"จบไม่พร้อมรุ่น",IF(($H$3-H99)=2,3,IF(($H$3-H99)=1,2,1))),IF(($H$3-H99)&gt;1,"จบไม่พร้อมรุ่น",IF(($H$3-H99)=1,2,1)))</f>
        <v>#VALUE!</v>
      </c>
      <c r="K99" s="29"/>
      <c r="L99" s="30" t="e">
        <f t="shared" si="29"/>
        <v>#VALUE!</v>
      </c>
      <c r="M99" s="30" t="e">
        <f>B99&amp;L99</f>
        <v>#VALUE!</v>
      </c>
      <c r="N99" s="12"/>
      <c r="O99" s="9"/>
    </row>
    <row r="100" spans="1:15" ht="24">
      <c r="A100" s="12">
        <v>87</v>
      </c>
      <c r="B100" s="12"/>
      <c r="C100" s="12"/>
      <c r="D100" s="9"/>
      <c r="E100" s="60"/>
      <c r="F100" s="60"/>
      <c r="G100" s="32"/>
      <c r="H100" s="29">
        <f>LEFT(C100,2)</f>
      </c>
      <c r="I100" s="29" t="b">
        <f>IF(MID(C100,3,1)="2","ปวช.",IF(MID(C100,3,1)="3","ปวส.",IF(MID(C100,3,1)="4","ป.ตรี")))</f>
        <v>0</v>
      </c>
      <c r="J100" s="29" t="e">
        <f>IF(I100="ปวช.",IF(($H$3-H100)&gt;2,"จบไม่พร้อมรุ่น",IF(($H$3-H100)=2,3,IF(($H$3-H100)=1,2,1))),IF(($H$3-H100)&gt;1,"จบไม่พร้อมรุ่น",IF(($H$3-H100)=1,2,1)))</f>
        <v>#VALUE!</v>
      </c>
      <c r="K100" s="29"/>
      <c r="L100" s="30" t="e">
        <f t="shared" si="29"/>
        <v>#VALUE!</v>
      </c>
      <c r="M100" s="30" t="e">
        <f>B100&amp;L100</f>
        <v>#VALUE!</v>
      </c>
      <c r="N100" s="12"/>
      <c r="O100" s="9"/>
    </row>
    <row r="101" spans="1:15" ht="24">
      <c r="A101" s="12">
        <v>88</v>
      </c>
      <c r="B101" s="12"/>
      <c r="C101" s="12"/>
      <c r="D101" s="9"/>
      <c r="E101" s="60"/>
      <c r="F101" s="60"/>
      <c r="G101" s="32"/>
      <c r="H101" s="29">
        <f t="shared" si="34"/>
      </c>
      <c r="I101" s="29" t="b">
        <f t="shared" si="35"/>
        <v>0</v>
      </c>
      <c r="J101" s="29" t="e">
        <f t="shared" si="36"/>
        <v>#VALUE!</v>
      </c>
      <c r="K101" s="29"/>
      <c r="L101" s="30" t="e">
        <f t="shared" si="29"/>
        <v>#VALUE!</v>
      </c>
      <c r="M101" s="30" t="e">
        <f t="shared" si="37"/>
        <v>#VALUE!</v>
      </c>
      <c r="N101" s="12"/>
      <c r="O101" s="9"/>
    </row>
    <row r="102" spans="1:15" ht="24">
      <c r="A102" s="12">
        <v>89</v>
      </c>
      <c r="B102" s="12"/>
      <c r="C102" s="12"/>
      <c r="D102" s="9"/>
      <c r="E102" s="60"/>
      <c r="F102" s="60"/>
      <c r="G102" s="32"/>
      <c r="H102" s="29">
        <f t="shared" si="34"/>
      </c>
      <c r="I102" s="29" t="b">
        <f t="shared" si="35"/>
        <v>0</v>
      </c>
      <c r="J102" s="29" t="e">
        <f t="shared" si="36"/>
        <v>#VALUE!</v>
      </c>
      <c r="K102" s="29"/>
      <c r="L102" s="30" t="e">
        <f t="shared" si="29"/>
        <v>#VALUE!</v>
      </c>
      <c r="M102" s="30" t="e">
        <f t="shared" si="37"/>
        <v>#VALUE!</v>
      </c>
      <c r="N102" s="12"/>
      <c r="O102" s="9"/>
    </row>
    <row r="103" spans="1:15" ht="24">
      <c r="A103" s="12"/>
      <c r="E103" s="60">
        <f>SUM(E4:E102)</f>
        <v>245</v>
      </c>
      <c r="F103" s="60">
        <f>SUM(F4:F102)</f>
        <v>1195</v>
      </c>
      <c r="G103" s="32">
        <f>SUM(G4:G102)</f>
        <v>1445</v>
      </c>
      <c r="N103" s="12"/>
      <c r="O103" s="9"/>
    </row>
    <row r="104" spans="1:15" ht="24">
      <c r="A104" s="12"/>
      <c r="N104" s="12"/>
      <c r="O104" s="9"/>
    </row>
    <row r="105" spans="1:15" ht="24">
      <c r="A105" s="12"/>
      <c r="B105" s="12"/>
      <c r="C105" s="12"/>
      <c r="D105" s="9"/>
      <c r="N105" s="12"/>
      <c r="O105" s="9"/>
    </row>
    <row r="106" spans="1:15" ht="24">
      <c r="A106" s="12"/>
      <c r="N106" s="12"/>
      <c r="O106" s="9"/>
    </row>
    <row r="107" spans="1:15" ht="24">
      <c r="A107" s="12"/>
      <c r="N107" s="12" t="str">
        <f>MID(C25,3,4)</f>
        <v>2901</v>
      </c>
      <c r="O107" s="9"/>
    </row>
    <row r="108" spans="1:15" ht="24">
      <c r="A108" s="12"/>
      <c r="N108" s="12" t="str">
        <f>MID(C26,3,4)</f>
        <v>2201</v>
      </c>
      <c r="O108" s="9"/>
    </row>
    <row r="109" spans="1:15" ht="24">
      <c r="A109" s="12"/>
      <c r="N109" s="12" t="str">
        <f>MID(C27,3,4)</f>
        <v>2201</v>
      </c>
      <c r="O109" s="9"/>
    </row>
    <row r="110" spans="1:15" ht="24">
      <c r="A110" s="12"/>
      <c r="N110" s="12" t="str">
        <f>MID(C28,3,4)</f>
        <v>2201</v>
      </c>
      <c r="O110" s="9"/>
    </row>
    <row r="111" spans="1:15" ht="24">
      <c r="A111" s="12"/>
      <c r="N111" s="12" t="str">
        <f>MID(C29,3,4)</f>
        <v>2202</v>
      </c>
      <c r="O111" s="9"/>
    </row>
    <row r="112" spans="1:15" ht="24">
      <c r="A112" s="12"/>
      <c r="N112" s="12" t="str">
        <f>MID(C31,3,4)</f>
        <v>2204</v>
      </c>
      <c r="O112" s="9"/>
    </row>
    <row r="113" spans="1:15" ht="24">
      <c r="A113" s="12"/>
      <c r="N113" s="12" t="str">
        <f>MID(C33,3,4)</f>
        <v>2701</v>
      </c>
      <c r="O113" s="9"/>
    </row>
    <row r="114" spans="14:15" ht="24">
      <c r="N114" s="12" t="str">
        <f>MID(C34,3,4)</f>
        <v>2701</v>
      </c>
      <c r="O114" s="9"/>
    </row>
    <row r="115" spans="14:15" ht="24">
      <c r="N115" s="12" t="e">
        <f>MID(#REF!,3,4)</f>
        <v>#REF!</v>
      </c>
      <c r="O115" s="9"/>
    </row>
    <row r="116" spans="14:15" ht="24">
      <c r="N116" s="12" t="e">
        <f>MID(#REF!,3,4)</f>
        <v>#REF!</v>
      </c>
      <c r="O116" s="9"/>
    </row>
    <row r="117" spans="14:15" ht="24">
      <c r="N117" s="12" t="str">
        <f>MID(C35,3,4)</f>
        <v>2702</v>
      </c>
      <c r="O117" s="9"/>
    </row>
    <row r="118" spans="14:15" ht="24">
      <c r="N118" s="12" t="e">
        <f>MID(#REF!,3,4)</f>
        <v>#REF!</v>
      </c>
      <c r="O118" s="9"/>
    </row>
    <row r="119" spans="14:15" ht="24">
      <c r="N119" s="12" t="e">
        <f>MID(#REF!,3,4)</f>
        <v>#REF!</v>
      </c>
      <c r="O119" s="9"/>
    </row>
    <row r="120" spans="14:15" ht="24">
      <c r="N120" s="12" t="str">
        <f aca="true" t="shared" si="38" ref="N120:N125">MID(C36,3,4)</f>
        <v>2201</v>
      </c>
      <c r="O120" s="9"/>
    </row>
    <row r="121" spans="14:15" ht="24">
      <c r="N121" s="12" t="str">
        <f t="shared" si="38"/>
        <v>2201</v>
      </c>
      <c r="O121" s="9"/>
    </row>
    <row r="122" spans="14:15" ht="24">
      <c r="N122" s="12" t="str">
        <f t="shared" si="38"/>
        <v>2201</v>
      </c>
      <c r="O122" s="9"/>
    </row>
    <row r="123" spans="14:15" ht="24">
      <c r="N123" s="12" t="str">
        <f t="shared" si="38"/>
        <v>2202</v>
      </c>
      <c r="O123" s="9"/>
    </row>
    <row r="124" spans="14:15" ht="24">
      <c r="N124" s="12" t="str">
        <f t="shared" si="38"/>
        <v>2204</v>
      </c>
      <c r="O124" s="9"/>
    </row>
    <row r="125" spans="14:15" ht="24">
      <c r="N125" s="12" t="str">
        <f t="shared" si="38"/>
        <v>2404</v>
      </c>
      <c r="O125" s="9"/>
    </row>
    <row r="126" spans="14:15" ht="24">
      <c r="N126" s="12" t="e">
        <f>MID(#REF!,3,4)</f>
        <v>#REF!</v>
      </c>
      <c r="O126" s="9"/>
    </row>
    <row r="127" spans="14:15" ht="24">
      <c r="N127" s="10"/>
      <c r="O127" s="10"/>
    </row>
  </sheetData>
  <sheetProtection/>
  <autoFilter ref="A3:M105"/>
  <mergeCells count="20">
    <mergeCell ref="Q1:BD1"/>
    <mergeCell ref="AR30:AZ30"/>
    <mergeCell ref="AB31:AH31"/>
    <mergeCell ref="AL2:AN2"/>
    <mergeCell ref="AP2:AR2"/>
    <mergeCell ref="AT2:AV2"/>
    <mergeCell ref="AX2:AZ2"/>
    <mergeCell ref="R2:T2"/>
    <mergeCell ref="V2:X2"/>
    <mergeCell ref="Z2:AB2"/>
    <mergeCell ref="BF2:BH2"/>
    <mergeCell ref="T32:Z32"/>
    <mergeCell ref="AB32:AH32"/>
    <mergeCell ref="AD2:AF2"/>
    <mergeCell ref="AH2:AJ2"/>
    <mergeCell ref="BB2:BD2"/>
    <mergeCell ref="AT32:BB32"/>
    <mergeCell ref="AJ32:AR32"/>
    <mergeCell ref="AJ31:AR31"/>
    <mergeCell ref="AT31:BB31"/>
  </mergeCells>
  <printOptions horizontalCentered="1"/>
  <pageMargins left="0.35433070866141736" right="0.2362204724409449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20:I34"/>
  <sheetViews>
    <sheetView zoomScalePageLayoutView="0" workbookViewId="0" topLeftCell="A16">
      <selection activeCell="D36" activeCellId="1" sqref="F20:I34 D36"/>
    </sheetView>
  </sheetViews>
  <sheetFormatPr defaultColWidth="9.140625" defaultRowHeight="12.75"/>
  <sheetData>
    <row r="20" spans="6:9" ht="18.75">
      <c r="F20" s="38" t="str">
        <f>'จากทะเบียน (2)'!H24&amp;"--&gt; "&amp;'จากทะเบียน (2)'!G24</f>
        <v>62--&gt; 9</v>
      </c>
      <c r="G20" s="39" t="str">
        <f>'จากทะเบียน (2)'!I24</f>
        <v>ปวช.</v>
      </c>
      <c r="H20" s="39">
        <f>'จากทะเบียน (2)'!J24</f>
        <v>1</v>
      </c>
      <c r="I20" s="40">
        <f aca="true" t="shared" si="0" ref="I20:I34">SUM(G20:H20)</f>
        <v>1</v>
      </c>
    </row>
    <row r="21" spans="6:9" ht="18.75">
      <c r="F21" s="38" t="str">
        <f>'จากทะเบียน (2)'!H25&amp;"--&gt; "&amp;'จากทะเบียน (2)'!G25</f>
        <v>62--&gt; 11</v>
      </c>
      <c r="G21" s="39" t="str">
        <f>'จากทะเบียน (2)'!I25</f>
        <v>ปวช.</v>
      </c>
      <c r="H21" s="39">
        <f>'จากทะเบียน (2)'!J25</f>
        <v>1</v>
      </c>
      <c r="I21" s="41">
        <f t="shared" si="0"/>
        <v>1</v>
      </c>
    </row>
    <row r="22" spans="6:9" ht="18.75">
      <c r="F22" s="38" t="str">
        <f>'จากทะเบียน (2)'!H26&amp;"--&gt; "&amp;'จากทะเบียน (2)'!G26</f>
        <v>61--&gt; 33</v>
      </c>
      <c r="G22" s="39" t="str">
        <f>'จากทะเบียน (2)'!I26</f>
        <v>ปวช.</v>
      </c>
      <c r="H22" s="39">
        <f>'จากทะเบียน (2)'!J26</f>
        <v>2</v>
      </c>
      <c r="I22" s="41">
        <f t="shared" si="0"/>
        <v>2</v>
      </c>
    </row>
    <row r="23" spans="6:9" ht="18.75">
      <c r="F23" s="38" t="str">
        <f>'จากทะเบียน (2)'!H27&amp;"--&gt; "&amp;'จากทะเบียน (2)'!G27</f>
        <v>61--&gt; 28</v>
      </c>
      <c r="G23" s="39" t="str">
        <f>'จากทะเบียน (2)'!I27</f>
        <v>ปวช.</v>
      </c>
      <c r="H23" s="39">
        <f>'จากทะเบียน (2)'!J27</f>
        <v>2</v>
      </c>
      <c r="I23" s="41">
        <f t="shared" si="0"/>
        <v>2</v>
      </c>
    </row>
    <row r="24" spans="6:9" ht="18.75">
      <c r="F24" s="38" t="str">
        <f>'จากทะเบียน (2)'!H28&amp;"--&gt; "&amp;'จากทะเบียน (2)'!G28</f>
        <v>61--&gt; 28</v>
      </c>
      <c r="G24" s="39" t="str">
        <f>'จากทะเบียน (2)'!I28</f>
        <v>ปวช.</v>
      </c>
      <c r="H24" s="39">
        <f>'จากทะเบียน (2)'!J28</f>
        <v>2</v>
      </c>
      <c r="I24" s="41">
        <f t="shared" si="0"/>
        <v>2</v>
      </c>
    </row>
    <row r="25" spans="6:9" ht="18.75">
      <c r="F25" s="38" t="str">
        <f>'จากทะเบียน (2)'!H29&amp;"--&gt; "&amp;'จากทะเบียน (2)'!G29</f>
        <v>61--&gt; 23</v>
      </c>
      <c r="G25" s="39" t="str">
        <f>'จากทะเบียน (2)'!I29</f>
        <v>ปวช.</v>
      </c>
      <c r="H25" s="39">
        <f>'จากทะเบียน (2)'!J29</f>
        <v>2</v>
      </c>
      <c r="I25" s="41">
        <f t="shared" si="0"/>
        <v>2</v>
      </c>
    </row>
    <row r="26" spans="6:9" ht="18.75">
      <c r="F26" s="38" t="str">
        <f>'จากทะเบียน (2)'!H30&amp;"--&gt; "&amp;'จากทะเบียน (2)'!G30</f>
        <v>61--&gt; 32</v>
      </c>
      <c r="G26" s="39" t="str">
        <f>'จากทะเบียน (2)'!I30</f>
        <v>ปวช.</v>
      </c>
      <c r="H26" s="39">
        <f>'จากทะเบียน (2)'!J30</f>
        <v>2</v>
      </c>
      <c r="I26" s="41">
        <f t="shared" si="0"/>
        <v>2</v>
      </c>
    </row>
    <row r="27" spans="6:9" ht="18.75">
      <c r="F27" s="38" t="str">
        <f>'จากทะเบียน (2)'!H31&amp;"--&gt; "&amp;'จากทะเบียน (2)'!G31</f>
        <v>61--&gt; 29</v>
      </c>
      <c r="G27" s="39" t="str">
        <f>'จากทะเบียน (2)'!I31</f>
        <v>ปวช.</v>
      </c>
      <c r="H27" s="39">
        <f>'จากทะเบียน (2)'!J31</f>
        <v>2</v>
      </c>
      <c r="I27" s="41">
        <f t="shared" si="0"/>
        <v>2</v>
      </c>
    </row>
    <row r="28" spans="6:9" ht="18.75">
      <c r="F28" s="38" t="str">
        <f>'จากทะเบียน (2)'!H32&amp;"--&gt; "&amp;'จากทะเบียน (2)'!G32</f>
        <v>61--&gt; 15</v>
      </c>
      <c r="G28" s="39" t="str">
        <f>'จากทะเบียน (2)'!I32</f>
        <v>ปวช.</v>
      </c>
      <c r="H28" s="39">
        <f>'จากทะเบียน (2)'!J32</f>
        <v>2</v>
      </c>
      <c r="I28" s="41">
        <f t="shared" si="0"/>
        <v>2</v>
      </c>
    </row>
    <row r="29" spans="6:9" ht="18.75">
      <c r="F29" s="38" t="str">
        <f>'จากทะเบียน (2)'!H33&amp;"--&gt; "&amp;'จากทะเบียน (2)'!G33</f>
        <v>61--&gt; 25</v>
      </c>
      <c r="G29" s="39" t="str">
        <f>'จากทะเบียน (2)'!I33</f>
        <v>ปวช.</v>
      </c>
      <c r="H29" s="39">
        <f>'จากทะเบียน (2)'!J33</f>
        <v>2</v>
      </c>
      <c r="I29" s="41">
        <f>SUM(G29:H29)</f>
        <v>2</v>
      </c>
    </row>
    <row r="30" spans="6:9" ht="18.75">
      <c r="F30" s="38" t="str">
        <f>'จากทะเบียน (2)'!H34&amp;"--&gt; "&amp;'จากทะเบียน (2)'!G34</f>
        <v>61--&gt; 16</v>
      </c>
      <c r="G30" s="39" t="str">
        <f>'จากทะเบียน (2)'!I34</f>
        <v>ปวช.</v>
      </c>
      <c r="H30" s="39">
        <f>'จากทะเบียน (2)'!J34</f>
        <v>2</v>
      </c>
      <c r="I30" s="41">
        <f t="shared" si="0"/>
        <v>2</v>
      </c>
    </row>
    <row r="31" spans="6:9" ht="18.75">
      <c r="F31" s="38" t="str">
        <f>'จากทะเบียน (2)'!H35&amp;"--&gt; "&amp;'จากทะเบียน (2)'!G35</f>
        <v>61--&gt; 10</v>
      </c>
      <c r="G31" s="39" t="str">
        <f>'จากทะเบียน (2)'!I35</f>
        <v>ปวช.</v>
      </c>
      <c r="H31" s="39">
        <f>'จากทะเบียน (2)'!J35</f>
        <v>2</v>
      </c>
      <c r="I31" s="42">
        <f t="shared" si="0"/>
        <v>2</v>
      </c>
    </row>
    <row r="32" spans="6:9" ht="18.75">
      <c r="F32" s="38" t="str">
        <f>'จากทะเบียน (2)'!H36&amp;"--&gt; "&amp;'จากทะเบียน (2)'!G36</f>
        <v>60--&gt; 29</v>
      </c>
      <c r="G32" s="39" t="str">
        <f>'จากทะเบียน (2)'!I36</f>
        <v>ปวช.</v>
      </c>
      <c r="H32" s="39">
        <f>'จากทะเบียน (2)'!J36</f>
        <v>3</v>
      </c>
      <c r="I32" s="42">
        <f>SUM(G32:H32)</f>
        <v>3</v>
      </c>
    </row>
    <row r="33" spans="6:9" ht="18.75">
      <c r="F33" s="38" t="str">
        <f>'จากทะเบียน (2)'!H37&amp;"--&gt; "&amp;'จากทะเบียน (2)'!G37</f>
        <v>60--&gt; 32</v>
      </c>
      <c r="G33" s="39" t="str">
        <f>'จากทะเบียน (2)'!I37</f>
        <v>ปวช.</v>
      </c>
      <c r="H33" s="39">
        <f>'จากทะเบียน (2)'!J37</f>
        <v>3</v>
      </c>
      <c r="I33" s="42">
        <f>SUM(G33:H33)</f>
        <v>3</v>
      </c>
    </row>
    <row r="34" spans="6:9" ht="18.75">
      <c r="F34" s="38" t="str">
        <f>'จากทะเบียน (2)'!H38&amp;"--&gt; "&amp;'จากทะเบียน (2)'!G38</f>
        <v>60--&gt; 34</v>
      </c>
      <c r="G34" s="39" t="str">
        <f>'จากทะเบียน (2)'!I38</f>
        <v>ปวช.</v>
      </c>
      <c r="H34" s="39">
        <f>'จากทะเบียน (2)'!J38</f>
        <v>3</v>
      </c>
      <c r="I34" s="42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2006</dc:creator>
  <cp:keywords/>
  <dc:description/>
  <cp:lastModifiedBy>Hacker</cp:lastModifiedBy>
  <cp:lastPrinted>2019-09-13T08:01:40Z</cp:lastPrinted>
  <dcterms:created xsi:type="dcterms:W3CDTF">2006-08-01T04:42:15Z</dcterms:created>
  <dcterms:modified xsi:type="dcterms:W3CDTF">2020-01-09T07:59:44Z</dcterms:modified>
  <cp:category/>
  <cp:version/>
  <cp:contentType/>
  <cp:contentStatus/>
</cp:coreProperties>
</file>